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  <Override PartName="/xl/embeddings/oleObject_5_15.bin" ContentType="application/vnd.openxmlformats-officedocument.oleObject"/>
  <Override PartName="/xl/embeddings/oleObject_5_1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740" activeTab="3"/>
  </bookViews>
  <sheets>
    <sheet name="11章練習1" sheetId="1" r:id="rId1"/>
    <sheet name="11章練習2" sheetId="2" r:id="rId2"/>
    <sheet name="11章練習3" sheetId="3" r:id="rId3"/>
    <sheet name="11章練習4-6,11" sheetId="4" r:id="rId4"/>
    <sheet name="11章練習7-8" sheetId="5" r:id="rId5"/>
    <sheet name="11章練習9" sheetId="6" r:id="rId6"/>
    <sheet name="11章練習10" sheetId="7" r:id="rId7"/>
  </sheets>
  <definedNames>
    <definedName name="_xlnm.Print_Area" localSheetId="2">'11章練習3'!$A$1:$K$17</definedName>
    <definedName name="_xlnm.Print_Area" localSheetId="5">'11章練習9'!$A$3:$AE$12</definedName>
  </definedNames>
  <calcPr fullCalcOnLoad="1"/>
</workbook>
</file>

<file path=xl/sharedStrings.xml><?xml version="1.0" encoding="utf-8"?>
<sst xmlns="http://schemas.openxmlformats.org/spreadsheetml/2006/main" count="159" uniqueCount="93">
  <si>
    <t>合計</t>
  </si>
  <si>
    <t>平均</t>
  </si>
  <si>
    <t>分散</t>
  </si>
  <si>
    <t>標準偏差</t>
  </si>
  <si>
    <t>95％信頼区間</t>
  </si>
  <si>
    <t>下限</t>
  </si>
  <si>
    <t>上限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</si>
  <si>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</si>
  <si>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</si>
  <si>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</si>
  <si>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</si>
  <si>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</si>
  <si>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</si>
  <si>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</si>
  <si>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</si>
  <si>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</si>
  <si>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</si>
  <si>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</si>
  <si>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</si>
  <si>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（単位：円）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</si>
  <si>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</si>
  <si>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</si>
  <si>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</si>
  <si>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</si>
  <si>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</si>
  <si>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</si>
  <si>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</si>
  <si>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</si>
  <si>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</si>
  <si>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</si>
  <si>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変化率</t>
  </si>
  <si>
    <t>標準偏差</t>
  </si>
  <si>
    <t>11章練習問題３</t>
  </si>
  <si>
    <t>11章練習問題２</t>
  </si>
  <si>
    <r>
      <t>t</t>
    </r>
    <r>
      <rPr>
        <vertAlign val="subscript"/>
        <sz val="12"/>
        <rFont val="ＭＳ Ｐゴシック"/>
        <family val="3"/>
      </rPr>
      <t>0.975</t>
    </r>
    <r>
      <rPr>
        <sz val="12"/>
        <rFont val="ＭＳ Ｐゴシック"/>
        <family val="3"/>
      </rPr>
      <t>(11)</t>
    </r>
  </si>
  <si>
    <r>
      <t>t</t>
    </r>
    <r>
      <rPr>
        <vertAlign val="subscript"/>
        <sz val="12"/>
        <rFont val="ＭＳ Ｐゴシック"/>
        <family val="3"/>
      </rPr>
      <t>0.975</t>
    </r>
    <r>
      <rPr>
        <sz val="12"/>
        <rFont val="ＭＳ Ｐゴシック"/>
        <family val="3"/>
      </rPr>
      <t>(4)</t>
    </r>
  </si>
  <si>
    <r>
      <t>t</t>
    </r>
    <r>
      <rPr>
        <vertAlign val="subscript"/>
        <sz val="12"/>
        <rFont val="ＭＳ Ｐゴシック"/>
        <family val="3"/>
      </rPr>
      <t>0.995</t>
    </r>
    <r>
      <rPr>
        <sz val="12"/>
        <rFont val="ＭＳ Ｐゴシック"/>
        <family val="3"/>
      </rPr>
      <t>(4)</t>
    </r>
  </si>
  <si>
    <t>信頼区間</t>
  </si>
  <si>
    <t>信頼係数</t>
  </si>
  <si>
    <t>n</t>
  </si>
  <si>
    <t>練習４</t>
  </si>
  <si>
    <t>練習５</t>
  </si>
  <si>
    <t>サッカー</t>
  </si>
  <si>
    <t>紅白</t>
  </si>
  <si>
    <t>練習６</t>
  </si>
  <si>
    <t>q</t>
  </si>
  <si>
    <t>誤差</t>
  </si>
  <si>
    <t>11章練習問題７～８</t>
  </si>
  <si>
    <t>練習7</t>
  </si>
  <si>
    <t>p</t>
  </si>
  <si>
    <t>練習8</t>
  </si>
  <si>
    <t>σ</t>
  </si>
  <si>
    <t>練習11</t>
  </si>
  <si>
    <t>11章練習問題４～６，11</t>
  </si>
  <si>
    <t>11章練習問題１</t>
  </si>
  <si>
    <r>
      <t>t</t>
    </r>
    <r>
      <rPr>
        <vertAlign val="subscript"/>
        <sz val="12"/>
        <rFont val="ＭＳ Ｐゴシック"/>
        <family val="3"/>
      </rPr>
      <t>0.975</t>
    </r>
  </si>
  <si>
    <r>
      <t>t</t>
    </r>
    <r>
      <rPr>
        <vertAlign val="subscript"/>
        <sz val="12"/>
        <rFont val="ＭＳ Ｐゴシック"/>
        <family val="3"/>
      </rPr>
      <t>0.995</t>
    </r>
  </si>
  <si>
    <t>99％信頼区間</t>
  </si>
  <si>
    <r>
      <t>(</t>
    </r>
    <r>
      <rPr>
        <sz val="11"/>
        <rFont val="ＭＳ Ｐゴシック"/>
        <family val="3"/>
      </rPr>
      <t xml:space="preserve">1) </t>
    </r>
    <r>
      <rPr>
        <sz val="11"/>
        <rFont val="ＭＳ Ｐゴシック"/>
        <family val="3"/>
      </rPr>
      <t>母集団</t>
    </r>
  </si>
  <si>
    <t>i</t>
  </si>
  <si>
    <r>
      <t>x</t>
    </r>
    <r>
      <rPr>
        <i/>
        <vertAlign val="subscript"/>
        <sz val="12"/>
        <rFont val="ＭＳ Ｐゴシック"/>
        <family val="3"/>
      </rPr>
      <t>i</t>
    </r>
  </si>
  <si>
    <r>
      <t>平均</t>
    </r>
    <r>
      <rPr>
        <sz val="11"/>
        <rFont val="Symbol"/>
        <family val="1"/>
      </rPr>
      <t xml:space="preserve"> </t>
    </r>
    <r>
      <rPr>
        <i/>
        <sz val="11"/>
        <rFont val="Symbol"/>
        <family val="1"/>
      </rPr>
      <t>m</t>
    </r>
  </si>
  <si>
    <t>標本番号</t>
  </si>
  <si>
    <t>標本</t>
  </si>
  <si>
    <t>標本平均</t>
  </si>
  <si>
    <t>階級</t>
  </si>
  <si>
    <t>度数</t>
  </si>
  <si>
    <t>-</t>
  </si>
  <si>
    <t>11章練習問題9</t>
  </si>
  <si>
    <t>標本メディアン</t>
  </si>
  <si>
    <t>標本分散</t>
  </si>
  <si>
    <t>自由度調整済み分散</t>
  </si>
  <si>
    <t>重複を許す抽出</t>
  </si>
  <si>
    <t>メディアン</t>
  </si>
  <si>
    <t>11章練習問題10</t>
  </si>
  <si>
    <t>標準正規分布</t>
  </si>
  <si>
    <t>母集団分布</t>
  </si>
  <si>
    <t>μ</t>
  </si>
  <si>
    <t>σ</t>
  </si>
  <si>
    <r>
      <t>X</t>
    </r>
    <r>
      <rPr>
        <vertAlign val="subscript"/>
        <sz val="11"/>
        <rFont val="ＭＳ Ｐゴシック"/>
        <family val="3"/>
      </rPr>
      <t>1</t>
    </r>
  </si>
  <si>
    <r>
      <t>X</t>
    </r>
    <r>
      <rPr>
        <vertAlign val="subscript"/>
        <sz val="11"/>
        <rFont val="ＭＳ Ｐゴシック"/>
        <family val="3"/>
      </rPr>
      <t>2</t>
    </r>
  </si>
  <si>
    <r>
      <t>X</t>
    </r>
    <r>
      <rPr>
        <vertAlign val="subscript"/>
        <sz val="11"/>
        <rFont val="ＭＳ Ｐゴシック"/>
        <family val="3"/>
      </rPr>
      <t>3</t>
    </r>
  </si>
  <si>
    <r>
      <t>X</t>
    </r>
    <r>
      <rPr>
        <vertAlign val="subscript"/>
        <sz val="11"/>
        <rFont val="ＭＳ Ｐゴシック"/>
        <family val="3"/>
      </rPr>
      <t>4</t>
    </r>
  </si>
  <si>
    <r>
      <t>X</t>
    </r>
    <r>
      <rPr>
        <vertAlign val="subscript"/>
        <sz val="11"/>
        <rFont val="ＭＳ Ｐゴシック"/>
        <family val="3"/>
      </rPr>
      <t>5</t>
    </r>
  </si>
  <si>
    <r>
      <t>X</t>
    </r>
    <r>
      <rPr>
        <vertAlign val="subscript"/>
        <sz val="11"/>
        <rFont val="ＭＳ Ｐゴシック"/>
        <family val="3"/>
      </rPr>
      <t>6</t>
    </r>
  </si>
  <si>
    <r>
      <t>X</t>
    </r>
    <r>
      <rPr>
        <vertAlign val="subscript"/>
        <sz val="11"/>
        <rFont val="ＭＳ Ｐゴシック"/>
        <family val="3"/>
      </rPr>
      <t>7</t>
    </r>
  </si>
  <si>
    <r>
      <t>X</t>
    </r>
    <r>
      <rPr>
        <vertAlign val="subscript"/>
        <sz val="11"/>
        <rFont val="ＭＳ Ｐゴシック"/>
        <family val="3"/>
      </rPr>
      <t>8</t>
    </r>
  </si>
  <si>
    <r>
      <t>X</t>
    </r>
    <r>
      <rPr>
        <vertAlign val="subscript"/>
        <sz val="11"/>
        <rFont val="ＭＳ Ｐゴシック"/>
        <family val="3"/>
      </rPr>
      <t>9</t>
    </r>
  </si>
  <si>
    <r>
      <t>X</t>
    </r>
    <r>
      <rPr>
        <vertAlign val="subscript"/>
        <sz val="11"/>
        <rFont val="ＭＳ Ｐゴシック"/>
        <family val="3"/>
      </rPr>
      <t>10</t>
    </r>
  </si>
  <si>
    <r>
      <t>n</t>
    </r>
    <r>
      <rPr>
        <sz val="11"/>
        <rFont val="ＭＳ Ｐゴシック"/>
        <family val="3"/>
      </rPr>
      <t>=10</t>
    </r>
  </si>
  <si>
    <r>
      <t>ｔ</t>
    </r>
    <r>
      <rPr>
        <vertAlign val="subscript"/>
        <sz val="12"/>
        <rFont val="ＭＳ Ｐゴシック"/>
        <family val="3"/>
      </rPr>
      <t>0.975</t>
    </r>
    <r>
      <rPr>
        <sz val="12"/>
        <rFont val="ＭＳ Ｐゴシック"/>
        <family val="3"/>
      </rPr>
      <t>（9）</t>
    </r>
  </si>
  <si>
    <t>含母平均</t>
  </si>
  <si>
    <t>割合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</si>
</sst>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E+00"/>
    <numFmt numFmtId="180" formatCode="0E+00"/>
    <numFmt numFmtId="181" formatCode="0.0_);[Red]\(0.0\)"/>
    <numFmt numFmtId="182" formatCode="0.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E+00"/>
    <numFmt numFmtId="198" formatCode="0.000E+00"/>
    <numFmt numFmtId="199" formatCode="0.00_ "/>
    <numFmt numFmtId="200" formatCode="0.0_ "/>
    <numFmt numFmtId="201" formatCode="0.0%"/>
    <numFmt numFmtId="202" formatCode="0_ "/>
    <numFmt numFmtId="203" formatCode="0.00000_ "/>
    <numFmt numFmtId="204" formatCode="0.0000_ "/>
    <numFmt numFmtId="205" formatCode="0.00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0"/>
    <numFmt numFmtId="211" formatCode="#,##0_ "/>
    <numFmt numFmtId="212" formatCode="#,##0.0"/>
    <numFmt numFmtId="213" formatCode="#,##0.00_ "/>
    <numFmt numFmtId="214" formatCode="0.00000000_ "/>
    <numFmt numFmtId="215" formatCode="0.0000000_ "/>
    <numFmt numFmtId="216" formatCode="0.000000_ "/>
    <numFmt numFmtId="217" formatCode="#,##0.0_ "/>
    <numFmt numFmtId="218" formatCode="0.0000000000000_);[Red]\(0.0000000000000\)"/>
    <numFmt numFmtId="219" formatCode="0.000000000000_);[Red]\(0.000000000000\)"/>
    <numFmt numFmtId="220" formatCode="0.00000000000_);[Red]\(0.00000000000\)"/>
    <numFmt numFmtId="221" formatCode="0.0000000000_);[Red]\(0.0000000000\)"/>
    <numFmt numFmtId="222" formatCode="0.000000000_);[Red]\(0.000000000\)"/>
    <numFmt numFmtId="223" formatCode="0.00000000_);[Red]\(0.00000000\)"/>
    <numFmt numFmtId="224" formatCode="0.0000000_);[Red]\(0.0000000\)"/>
    <numFmt numFmtId="225" formatCode="0.000000_);[Red]\(0.000000\)"/>
    <numFmt numFmtId="226" formatCode="0.00000_);[Red]\(0.00000\)"/>
    <numFmt numFmtId="227" formatCode="0.0000_);[Red]\(0.0000\)"/>
    <numFmt numFmtId="228" formatCode="0.000_);[Red]\(0.000\)"/>
    <numFmt numFmtId="229" formatCode="0.00_);[Red]\(0.00\)"/>
    <numFmt numFmtId="230" formatCode="0.000000000000000_);[Red]\(0.000000000000000\)"/>
    <numFmt numFmtId="231" formatCode="0.00000000000000_);[Red]\(0.00000000000000\)"/>
  </numFmts>
  <fonts count="15">
    <font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6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vertAlign val="subscript"/>
      <sz val="12"/>
      <name val="ＭＳ Ｐゴシック"/>
      <family val="3"/>
    </font>
    <font>
      <i/>
      <sz val="12"/>
      <name val="Times New Roman"/>
      <family val="1"/>
    </font>
    <font>
      <sz val="11"/>
      <name val="ＭＳ Ｐゴシック"/>
      <family val="3"/>
    </font>
    <font>
      <i/>
      <sz val="11"/>
      <name val="Times New Roman"/>
      <family val="1"/>
    </font>
    <font>
      <i/>
      <vertAlign val="subscript"/>
      <sz val="12"/>
      <name val="ＭＳ Ｐゴシック"/>
      <family val="3"/>
    </font>
    <font>
      <sz val="11"/>
      <name val="Symbol"/>
      <family val="1"/>
    </font>
    <font>
      <i/>
      <sz val="11"/>
      <name val="Symbol"/>
      <family val="1"/>
    </font>
    <font>
      <sz val="9"/>
      <name val="ＭＳ Ｐゴシック"/>
      <family val="3"/>
    </font>
    <font>
      <vertAlign val="subscript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8" fillId="0" borderId="0" xfId="26">
      <alignment vertical="center"/>
      <protection/>
    </xf>
    <xf numFmtId="0" fontId="8" fillId="0" borderId="4" xfId="26" applyBorder="1">
      <alignment vertical="center"/>
      <protection/>
    </xf>
    <xf numFmtId="0" fontId="8" fillId="0" borderId="4" xfId="26" applyBorder="1" applyAlignment="1">
      <alignment horizontal="center" vertical="center"/>
      <protection/>
    </xf>
    <xf numFmtId="0" fontId="8" fillId="0" borderId="4" xfId="26" applyBorder="1" applyAlignment="1">
      <alignment horizontal="right" vertical="center"/>
      <protection/>
    </xf>
    <xf numFmtId="38" fontId="8" fillId="0" borderId="5" xfId="17" applyBorder="1" applyAlignment="1">
      <alignment vertical="center"/>
    </xf>
    <xf numFmtId="0" fontId="8" fillId="0" borderId="3" xfId="26" applyBorder="1" applyAlignment="1">
      <alignment horizontal="right" vertical="center"/>
      <protection/>
    </xf>
    <xf numFmtId="38" fontId="8" fillId="0" borderId="6" xfId="17" applyBorder="1" applyAlignment="1">
      <alignment vertical="center"/>
    </xf>
    <xf numFmtId="0" fontId="8" fillId="0" borderId="2" xfId="26" applyBorder="1" applyAlignment="1">
      <alignment horizontal="right" vertical="center"/>
      <protection/>
    </xf>
    <xf numFmtId="38" fontId="8" fillId="0" borderId="7" xfId="17" applyBorder="1" applyAlignment="1">
      <alignment vertical="center"/>
    </xf>
    <xf numFmtId="0" fontId="8" fillId="0" borderId="0" xfId="26" applyFill="1" applyBorder="1" applyAlignment="1">
      <alignment horizontal="right" vertical="center"/>
      <protection/>
    </xf>
    <xf numFmtId="200" fontId="8" fillId="0" borderId="5" xfId="17" applyNumberFormat="1" applyBorder="1" applyAlignment="1">
      <alignment vertical="center"/>
    </xf>
    <xf numFmtId="200" fontId="8" fillId="0" borderId="6" xfId="17" applyNumberFormat="1" applyBorder="1" applyAlignment="1">
      <alignment vertical="center"/>
    </xf>
    <xf numFmtId="0" fontId="8" fillId="0" borderId="1" xfId="26" applyBorder="1" applyAlignment="1">
      <alignment horizontal="center" vertical="center"/>
      <protection/>
    </xf>
    <xf numFmtId="200" fontId="8" fillId="0" borderId="0" xfId="26" applyNumberFormat="1">
      <alignment vertical="center"/>
      <protection/>
    </xf>
    <xf numFmtId="0" fontId="8" fillId="0" borderId="0" xfId="26" applyFont="1">
      <alignment vertical="center"/>
      <protection/>
    </xf>
    <xf numFmtId="200" fontId="8" fillId="0" borderId="3" xfId="17" applyNumberFormat="1" applyBorder="1" applyAlignment="1">
      <alignment vertical="center"/>
    </xf>
    <xf numFmtId="200" fontId="8" fillId="0" borderId="2" xfId="17" applyNumberFormat="1" applyBorder="1" applyAlignment="1">
      <alignment vertical="center"/>
    </xf>
    <xf numFmtId="205" fontId="8" fillId="0" borderId="0" xfId="26" applyNumberFormat="1">
      <alignment vertical="center"/>
      <protection/>
    </xf>
    <xf numFmtId="0" fontId="4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3" xfId="0" applyFont="1" applyBorder="1" applyAlignment="1">
      <alignment/>
    </xf>
    <xf numFmtId="2" fontId="4" fillId="0" borderId="1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8" fillId="0" borderId="2" xfId="26" applyFill="1" applyBorder="1" applyAlignment="1">
      <alignment horizontal="right" vertical="center"/>
      <protection/>
    </xf>
    <xf numFmtId="0" fontId="8" fillId="0" borderId="1" xfId="26" applyFill="1" applyBorder="1">
      <alignment vertical="center"/>
      <protection/>
    </xf>
    <xf numFmtId="200" fontId="8" fillId="0" borderId="1" xfId="17" applyNumberFormat="1" applyFill="1" applyBorder="1" applyAlignment="1">
      <alignment vertical="center"/>
    </xf>
    <xf numFmtId="0" fontId="8" fillId="0" borderId="1" xfId="26" applyFill="1" applyBorder="1" applyAlignment="1">
      <alignment horizontal="right" vertical="center"/>
      <protection/>
    </xf>
    <xf numFmtId="0" fontId="8" fillId="0" borderId="0" xfId="26" applyFill="1" applyBorder="1">
      <alignment vertical="center"/>
      <protection/>
    </xf>
    <xf numFmtId="200" fontId="8" fillId="0" borderId="0" xfId="17" applyNumberFormat="1" applyFill="1" applyBorder="1" applyAlignment="1">
      <alignment vertical="center"/>
    </xf>
    <xf numFmtId="0" fontId="8" fillId="0" borderId="0" xfId="26" applyFont="1" applyFill="1" applyBorder="1" applyAlignment="1">
      <alignment horizontal="right" vertical="center"/>
      <protection/>
    </xf>
    <xf numFmtId="205" fontId="8" fillId="0" borderId="1" xfId="26" applyNumberFormat="1" applyFill="1" applyBorder="1">
      <alignment vertical="center"/>
      <protection/>
    </xf>
    <xf numFmtId="0" fontId="8" fillId="0" borderId="0" xfId="24">
      <alignment vertical="center"/>
      <protection/>
    </xf>
    <xf numFmtId="0" fontId="8" fillId="0" borderId="0" xfId="22">
      <alignment vertical="center"/>
      <protection/>
    </xf>
    <xf numFmtId="0" fontId="4" fillId="0" borderId="0" xfId="23" applyFont="1">
      <alignment/>
      <protection/>
    </xf>
    <xf numFmtId="0" fontId="0" fillId="0" borderId="0" xfId="23">
      <alignment/>
      <protection/>
    </xf>
    <xf numFmtId="0" fontId="0" fillId="0" borderId="1" xfId="23" applyBorder="1">
      <alignment/>
      <protection/>
    </xf>
    <xf numFmtId="199" fontId="0" fillId="0" borderId="1" xfId="23" applyNumberFormat="1" applyBorder="1">
      <alignment/>
      <protection/>
    </xf>
    <xf numFmtId="0" fontId="8" fillId="0" borderId="0" xfId="22" applyFont="1">
      <alignment vertical="center"/>
      <protection/>
    </xf>
    <xf numFmtId="0" fontId="9" fillId="0" borderId="1" xfId="22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8" fillId="0" borderId="1" xfId="22" applyFont="1" applyBorder="1" applyAlignment="1">
      <alignment horizontal="center" vertical="center"/>
      <protection/>
    </xf>
    <xf numFmtId="0" fontId="8" fillId="0" borderId="0" xfId="22" applyAlignment="1">
      <alignment horizontal="center" vertical="center"/>
      <protection/>
    </xf>
    <xf numFmtId="0" fontId="0" fillId="0" borderId="1" xfId="23" applyBorder="1" applyAlignment="1">
      <alignment horizontal="center"/>
      <protection/>
    </xf>
    <xf numFmtId="0" fontId="4" fillId="0" borderId="1" xfId="23" applyFont="1" applyBorder="1" applyAlignment="1">
      <alignment horizontal="center"/>
      <protection/>
    </xf>
    <xf numFmtId="0" fontId="4" fillId="0" borderId="0" xfId="23" applyFont="1" applyAlignment="1">
      <alignment horizontal="left"/>
      <protection/>
    </xf>
    <xf numFmtId="0" fontId="8" fillId="0" borderId="1" xfId="24" applyFont="1" applyBorder="1">
      <alignment vertical="center"/>
      <protection/>
    </xf>
    <xf numFmtId="0" fontId="9" fillId="0" borderId="4" xfId="24" applyFont="1" applyBorder="1" applyAlignment="1">
      <alignment horizontal="center" vertical="center"/>
      <protection/>
    </xf>
    <xf numFmtId="0" fontId="8" fillId="0" borderId="3" xfId="24" applyBorder="1">
      <alignment vertical="center"/>
      <protection/>
    </xf>
    <xf numFmtId="0" fontId="8" fillId="0" borderId="3" xfId="24" applyBorder="1" applyAlignment="1">
      <alignment horizontal="left" vertical="center" indent="1"/>
      <protection/>
    </xf>
    <xf numFmtId="0" fontId="8" fillId="0" borderId="2" xfId="24" applyBorder="1" applyAlignment="1">
      <alignment horizontal="left" vertical="center" indent="1"/>
      <protection/>
    </xf>
    <xf numFmtId="0" fontId="8" fillId="0" borderId="4" xfId="24" applyBorder="1">
      <alignment vertical="center"/>
      <protection/>
    </xf>
    <xf numFmtId="205" fontId="8" fillId="0" borderId="3" xfId="24" applyNumberFormat="1" applyBorder="1">
      <alignment vertical="center"/>
      <protection/>
    </xf>
    <xf numFmtId="0" fontId="8" fillId="0" borderId="2" xfId="24" applyBorder="1">
      <alignment vertical="center"/>
      <protection/>
    </xf>
    <xf numFmtId="205" fontId="8" fillId="0" borderId="2" xfId="24" applyNumberFormat="1" applyBorder="1">
      <alignment vertical="center"/>
      <protection/>
    </xf>
    <xf numFmtId="204" fontId="8" fillId="0" borderId="3" xfId="24" applyNumberFormat="1" applyBorder="1">
      <alignment vertical="center"/>
      <protection/>
    </xf>
    <xf numFmtId="204" fontId="8" fillId="0" borderId="2" xfId="24" applyNumberFormat="1" applyBorder="1">
      <alignment vertical="center"/>
      <protection/>
    </xf>
    <xf numFmtId="0" fontId="5" fillId="0" borderId="0" xfId="0" applyFont="1" applyFill="1" applyBorder="1" applyAlignment="1">
      <alignment/>
    </xf>
    <xf numFmtId="0" fontId="8" fillId="0" borderId="0" xfId="21">
      <alignment vertical="center"/>
      <protection/>
    </xf>
    <xf numFmtId="0" fontId="8" fillId="0" borderId="0" xfId="25">
      <alignment/>
      <protection/>
    </xf>
    <xf numFmtId="0" fontId="8" fillId="0" borderId="0" xfId="25" applyFont="1">
      <alignment/>
      <protection/>
    </xf>
    <xf numFmtId="0" fontId="5" fillId="0" borderId="8" xfId="25" applyFont="1" applyBorder="1" applyAlignment="1">
      <alignment horizontal="center"/>
      <protection/>
    </xf>
    <xf numFmtId="0" fontId="5" fillId="0" borderId="1" xfId="25" applyFont="1" applyBorder="1" applyAlignment="1">
      <alignment horizontal="center"/>
      <protection/>
    </xf>
    <xf numFmtId="0" fontId="8" fillId="0" borderId="9" xfId="25" applyBorder="1" applyAlignment="1">
      <alignment horizontal="center"/>
      <protection/>
    </xf>
    <xf numFmtId="0" fontId="8" fillId="0" borderId="4" xfId="25" applyBorder="1" applyAlignment="1">
      <alignment horizontal="center"/>
      <protection/>
    </xf>
    <xf numFmtId="0" fontId="8" fillId="0" borderId="10" xfId="25" applyBorder="1" applyAlignment="1">
      <alignment horizontal="center"/>
      <protection/>
    </xf>
    <xf numFmtId="0" fontId="8" fillId="0" borderId="3" xfId="25" applyBorder="1" applyAlignment="1">
      <alignment horizontal="center"/>
      <protection/>
    </xf>
    <xf numFmtId="0" fontId="8" fillId="0" borderId="1" xfId="25" applyBorder="1">
      <alignment/>
      <protection/>
    </xf>
    <xf numFmtId="0" fontId="8" fillId="0" borderId="1" xfId="25" applyBorder="1" applyAlignment="1">
      <alignment horizontal="center"/>
      <protection/>
    </xf>
    <xf numFmtId="1" fontId="8" fillId="0" borderId="1" xfId="25" applyNumberFormat="1" applyBorder="1" applyAlignment="1">
      <alignment horizontal="center"/>
      <protection/>
    </xf>
    <xf numFmtId="0" fontId="8" fillId="0" borderId="1" xfId="21" applyBorder="1" applyAlignment="1">
      <alignment horizontal="center"/>
      <protection/>
    </xf>
    <xf numFmtId="0" fontId="8" fillId="0" borderId="4" xfId="21" applyBorder="1" applyAlignment="1">
      <alignment horizontal="center"/>
      <protection/>
    </xf>
    <xf numFmtId="0" fontId="8" fillId="0" borderId="9" xfId="21" applyBorder="1" applyAlignment="1">
      <alignment horizontal="center"/>
      <protection/>
    </xf>
    <xf numFmtId="0" fontId="8" fillId="0" borderId="10" xfId="21" applyBorder="1">
      <alignment vertical="center"/>
      <protection/>
    </xf>
    <xf numFmtId="0" fontId="8" fillId="0" borderId="0" xfId="21" applyBorder="1">
      <alignment vertical="center"/>
      <protection/>
    </xf>
    <xf numFmtId="0" fontId="8" fillId="0" borderId="0" xfId="21" applyBorder="1" applyAlignment="1">
      <alignment horizontal="left"/>
      <protection/>
    </xf>
    <xf numFmtId="0" fontId="8" fillId="0" borderId="3" xfId="21" applyBorder="1" applyAlignment="1">
      <alignment horizontal="center"/>
      <protection/>
    </xf>
    <xf numFmtId="0" fontId="8" fillId="0" borderId="10" xfId="21" applyBorder="1" applyAlignment="1">
      <alignment horizontal="center"/>
      <protection/>
    </xf>
    <xf numFmtId="0" fontId="8" fillId="0" borderId="0" xfId="21" applyBorder="1" applyAlignment="1">
      <alignment horizontal="center"/>
      <protection/>
    </xf>
    <xf numFmtId="0" fontId="8" fillId="0" borderId="2" xfId="21" applyBorder="1" applyAlignment="1">
      <alignment horizontal="center"/>
      <protection/>
    </xf>
    <xf numFmtId="0" fontId="8" fillId="0" borderId="11" xfId="21" applyBorder="1" applyAlignment="1">
      <alignment horizontal="center"/>
      <protection/>
    </xf>
    <xf numFmtId="0" fontId="8" fillId="0" borderId="1" xfId="21" applyBorder="1">
      <alignment vertical="center"/>
      <protection/>
    </xf>
    <xf numFmtId="182" fontId="8" fillId="0" borderId="1" xfId="21" applyNumberFormat="1" applyFill="1" applyBorder="1" applyAlignment="1">
      <alignment horizontal="center"/>
      <protection/>
    </xf>
    <xf numFmtId="229" fontId="8" fillId="0" borderId="1" xfId="21" applyNumberFormat="1" applyBorder="1" applyAlignment="1">
      <alignment horizontal="center"/>
      <protection/>
    </xf>
    <xf numFmtId="0" fontId="8" fillId="0" borderId="0" xfId="21" applyFont="1">
      <alignment vertical="center"/>
      <protection/>
    </xf>
    <xf numFmtId="1" fontId="8" fillId="0" borderId="0" xfId="21" applyNumberFormat="1" applyBorder="1" applyAlignment="1">
      <alignment horizontal="center"/>
      <protection/>
    </xf>
    <xf numFmtId="1" fontId="8" fillId="0" borderId="0" xfId="21" applyNumberFormat="1" applyFill="1" applyBorder="1" applyAlignment="1">
      <alignment horizontal="center"/>
      <protection/>
    </xf>
    <xf numFmtId="182" fontId="8" fillId="0" borderId="0" xfId="21" applyNumberFormat="1" applyFill="1" applyBorder="1" applyAlignment="1">
      <alignment horizontal="center"/>
      <protection/>
    </xf>
    <xf numFmtId="229" fontId="8" fillId="0" borderId="0" xfId="21" applyNumberFormat="1" applyBorder="1" applyAlignment="1">
      <alignment horizontal="center"/>
      <protection/>
    </xf>
    <xf numFmtId="1" fontId="8" fillId="0" borderId="1" xfId="21" applyNumberFormat="1" applyFill="1" applyBorder="1" applyAlignment="1">
      <alignment horizontal="center"/>
      <protection/>
    </xf>
    <xf numFmtId="0" fontId="13" fillId="0" borderId="1" xfId="21" applyFont="1" applyBorder="1" applyAlignment="1">
      <alignment horizontal="center"/>
      <protection/>
    </xf>
    <xf numFmtId="205" fontId="8" fillId="0" borderId="4" xfId="21" applyNumberFormat="1" applyBorder="1" applyAlignment="1">
      <alignment horizontal="center"/>
      <protection/>
    </xf>
    <xf numFmtId="205" fontId="8" fillId="0" borderId="3" xfId="21" applyNumberFormat="1" applyBorder="1" applyAlignment="1">
      <alignment horizontal="center"/>
      <protection/>
    </xf>
    <xf numFmtId="205" fontId="8" fillId="0" borderId="2" xfId="21" applyNumberFormat="1" applyBorder="1" applyAlignment="1">
      <alignment horizontal="center"/>
      <protection/>
    </xf>
    <xf numFmtId="1" fontId="8" fillId="2" borderId="1" xfId="21" applyNumberFormat="1" applyFill="1" applyBorder="1" applyAlignment="1">
      <alignment horizontal="center"/>
      <protection/>
    </xf>
    <xf numFmtId="0" fontId="8" fillId="0" borderId="0" xfId="25" applyFont="1" applyFill="1">
      <alignment/>
      <protection/>
    </xf>
    <xf numFmtId="0" fontId="8" fillId="0" borderId="0" xfId="25" applyFill="1">
      <alignment/>
      <protection/>
    </xf>
    <xf numFmtId="0" fontId="8" fillId="0" borderId="1" xfId="25" applyFont="1" applyBorder="1" applyAlignment="1">
      <alignment horizontal="center"/>
      <protection/>
    </xf>
    <xf numFmtId="0" fontId="8" fillId="2" borderId="1" xfId="25" applyFill="1" applyBorder="1" applyAlignment="1">
      <alignment horizontal="center"/>
      <protection/>
    </xf>
    <xf numFmtId="0" fontId="9" fillId="0" borderId="0" xfId="21" applyFont="1">
      <alignment vertical="center"/>
      <protection/>
    </xf>
    <xf numFmtId="0" fontId="8" fillId="0" borderId="0" xfId="21" applyBorder="1" applyAlignment="1">
      <alignment horizontal="center" vertical="center"/>
      <protection/>
    </xf>
    <xf numFmtId="0" fontId="9" fillId="0" borderId="1" xfId="21" applyFont="1" applyBorder="1">
      <alignment vertical="center"/>
      <protection/>
    </xf>
    <xf numFmtId="0" fontId="8" fillId="0" borderId="8" xfId="21" applyBorder="1">
      <alignment vertical="center"/>
      <protection/>
    </xf>
    <xf numFmtId="205" fontId="8" fillId="0" borderId="1" xfId="21" applyNumberFormat="1" applyBorder="1">
      <alignment vertical="center"/>
      <protection/>
    </xf>
    <xf numFmtId="205" fontId="8" fillId="0" borderId="0" xfId="21" applyNumberFormat="1" applyBorder="1">
      <alignment vertical="center"/>
      <protection/>
    </xf>
    <xf numFmtId="205" fontId="8" fillId="0" borderId="0" xfId="21" applyNumberFormat="1">
      <alignment vertical="center"/>
      <protection/>
    </xf>
    <xf numFmtId="0" fontId="9" fillId="0" borderId="0" xfId="21" applyFont="1" applyFill="1" applyBorder="1">
      <alignment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3" xfId="21" applyBorder="1">
      <alignment vertical="center"/>
      <protection/>
    </xf>
    <xf numFmtId="0" fontId="8" fillId="0" borderId="2" xfId="21" applyBorder="1">
      <alignment vertical="center"/>
      <protection/>
    </xf>
    <xf numFmtId="0" fontId="5" fillId="0" borderId="0" xfId="0" applyFont="1" applyAlignment="1">
      <alignment/>
    </xf>
    <xf numFmtId="0" fontId="8" fillId="0" borderId="1" xfId="21" applyFont="1" applyBorder="1">
      <alignment vertical="center"/>
      <protection/>
    </xf>
    <xf numFmtId="204" fontId="0" fillId="0" borderId="4" xfId="0" applyNumberFormat="1" applyBorder="1" applyAlignment="1">
      <alignment/>
    </xf>
    <xf numFmtId="204" fontId="0" fillId="0" borderId="3" xfId="0" applyNumberFormat="1" applyBorder="1" applyAlignment="1">
      <alignment/>
    </xf>
    <xf numFmtId="204" fontId="0" fillId="0" borderId="2" xfId="0" applyNumberFormat="1" applyBorder="1" applyAlignment="1">
      <alignment/>
    </xf>
    <xf numFmtId="202" fontId="0" fillId="0" borderId="4" xfId="0" applyNumberFormat="1" applyBorder="1" applyAlignment="1">
      <alignment/>
    </xf>
    <xf numFmtId="202" fontId="0" fillId="0" borderId="3" xfId="0" applyNumberFormat="1" applyBorder="1" applyAlignment="1">
      <alignment/>
    </xf>
    <xf numFmtId="202" fontId="0" fillId="0" borderId="2" xfId="0" applyNumberFormat="1" applyBorder="1" applyAlignment="1">
      <alignment/>
    </xf>
    <xf numFmtId="0" fontId="8" fillId="2" borderId="0" xfId="21" applyFill="1">
      <alignment vertical="center"/>
      <protection/>
    </xf>
    <xf numFmtId="0" fontId="8" fillId="0" borderId="4" xfId="21" applyBorder="1">
      <alignment vertical="center"/>
      <protection/>
    </xf>
    <xf numFmtId="0" fontId="8" fillId="0" borderId="1" xfId="24" applyBorder="1" applyAlignment="1">
      <alignment horizontal="center" vertical="center"/>
      <protection/>
    </xf>
    <xf numFmtId="0" fontId="8" fillId="0" borderId="1" xfId="24" applyFont="1" applyBorder="1" applyAlignment="1">
      <alignment horizontal="center" vertical="center"/>
      <protection/>
    </xf>
    <xf numFmtId="0" fontId="8" fillId="0" borderId="9" xfId="24" applyFont="1" applyBorder="1" applyAlignment="1">
      <alignment horizontal="center" vertical="center"/>
      <protection/>
    </xf>
    <xf numFmtId="0" fontId="8" fillId="0" borderId="5" xfId="24" applyFont="1" applyBorder="1" applyAlignment="1">
      <alignment horizontal="center" vertical="center"/>
      <protection/>
    </xf>
    <xf numFmtId="0" fontId="8" fillId="0" borderId="11" xfId="24" applyFont="1" applyBorder="1" applyAlignment="1">
      <alignment horizontal="center" vertical="center"/>
      <protection/>
    </xf>
    <xf numFmtId="0" fontId="8" fillId="0" borderId="7" xfId="24" applyFont="1" applyBorder="1" applyAlignment="1">
      <alignment horizontal="center" vertical="center"/>
      <protection/>
    </xf>
    <xf numFmtId="0" fontId="8" fillId="0" borderId="13" xfId="21" applyBorder="1" applyAlignment="1">
      <alignment horizontal="center"/>
      <protection/>
    </xf>
    <xf numFmtId="0" fontId="8" fillId="0" borderId="14" xfId="21" applyBorder="1" applyAlignment="1">
      <alignment horizontal="center"/>
      <protection/>
    </xf>
    <xf numFmtId="0" fontId="8" fillId="0" borderId="11" xfId="21" applyBorder="1" applyAlignment="1">
      <alignment horizontal="center"/>
      <protection/>
    </xf>
    <xf numFmtId="0" fontId="8" fillId="0" borderId="15" xfId="21" applyBorder="1" applyAlignment="1">
      <alignment horizontal="center"/>
      <protection/>
    </xf>
    <xf numFmtId="0" fontId="8" fillId="0" borderId="8" xfId="21" applyBorder="1" applyAlignment="1">
      <alignment horizontal="center"/>
      <protection/>
    </xf>
    <xf numFmtId="0" fontId="8" fillId="0" borderId="1" xfId="21" applyBorder="1" applyAlignment="1">
      <alignment horizontal="center" vertical="center"/>
      <protection/>
    </xf>
    <xf numFmtId="0" fontId="8" fillId="0" borderId="8" xfId="2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203" fontId="8" fillId="0" borderId="3" xfId="24" applyNumberFormat="1" applyBorder="1">
      <alignment vertical="center"/>
      <protection/>
    </xf>
    <xf numFmtId="203" fontId="8" fillId="0" borderId="2" xfId="24" applyNumberFormat="1" applyBorder="1">
      <alignment vertical="center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章解答_図表_ver5.1" xfId="21"/>
    <cellStyle name="標準_11章母標本の大きさ_例題練習問題_07" xfId="22"/>
    <cellStyle name="標準_11章例題練習問題_05" xfId="23"/>
    <cellStyle name="標準_比率の信頼区間" xfId="24"/>
    <cellStyle name="標準_標本平均の標本分布＿練習問題07" xfId="25"/>
    <cellStyle name="標準_平均の信頼区間例題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7.wmf" /><Relationship Id="rId3" Type="http://schemas.openxmlformats.org/officeDocument/2006/relationships/image" Target="../media/image9.wmf" /><Relationship Id="rId4" Type="http://schemas.openxmlformats.org/officeDocument/2006/relationships/image" Target="../media/image5.wmf" /><Relationship Id="rId5" Type="http://schemas.openxmlformats.org/officeDocument/2006/relationships/image" Target="../media/image10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2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1.emf" /><Relationship Id="rId3" Type="http://schemas.openxmlformats.org/officeDocument/2006/relationships/image" Target="../media/image1.emf" /><Relationship Id="rId4" Type="http://schemas.openxmlformats.org/officeDocument/2006/relationships/image" Target="../media/image11.emf" /><Relationship Id="rId5" Type="http://schemas.openxmlformats.org/officeDocument/2006/relationships/image" Target="../media/image12.emf" /><Relationship Id="rId6" Type="http://schemas.openxmlformats.org/officeDocument/2006/relationships/image" Target="../media/image13.emf" /><Relationship Id="rId7" Type="http://schemas.openxmlformats.org/officeDocument/2006/relationships/image" Target="../media/image14.emf" /><Relationship Id="rId8" Type="http://schemas.openxmlformats.org/officeDocument/2006/relationships/image" Target="../media/image12.emf" /><Relationship Id="rId9" Type="http://schemas.openxmlformats.org/officeDocument/2006/relationships/image" Target="../media/image15.emf" /><Relationship Id="rId10" Type="http://schemas.openxmlformats.org/officeDocument/2006/relationships/image" Target="../media/image14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2.emf" /><Relationship Id="rId15" Type="http://schemas.openxmlformats.org/officeDocument/2006/relationships/image" Target="../media/image15.emf" /><Relationship Id="rId16" Type="http://schemas.openxmlformats.org/officeDocument/2006/relationships/image" Target="../media/image1.emf" /><Relationship Id="rId17" Type="http://schemas.openxmlformats.org/officeDocument/2006/relationships/image" Target="../media/image1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oleObject" Target="../embeddings/oleObject_5_15.bin" /><Relationship Id="rId17" Type="http://schemas.openxmlformats.org/officeDocument/2006/relationships/oleObject" Target="../embeddings/oleObject_5_16.bin" /><Relationship Id="rId18" Type="http://schemas.openxmlformats.org/officeDocument/2006/relationships/vmlDrawing" Target="../drawings/vmlDrawing5.vml" /><Relationship Id="rId19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8.88671875" defaultRowHeight="15"/>
  <cols>
    <col min="1" max="3" width="8.99609375" style="1" bestFit="1" customWidth="1"/>
    <col min="4" max="4" width="9.4453125" style="1" bestFit="1" customWidth="1"/>
    <col min="5" max="16384" width="8.88671875" style="1" customWidth="1"/>
  </cols>
  <sheetData>
    <row r="1" ht="14.25">
      <c r="A1" s="1" t="s">
        <v>54</v>
      </c>
    </row>
    <row r="3" spans="1:4" ht="21" customHeight="1">
      <c r="A3" s="27"/>
      <c r="B3" s="28"/>
      <c r="C3" s="2"/>
      <c r="D3" s="2"/>
    </row>
    <row r="4" spans="1:4" ht="14.25">
      <c r="A4" s="27">
        <v>1</v>
      </c>
      <c r="B4" s="27">
        <v>0</v>
      </c>
      <c r="C4" s="27">
        <f>B4-$B$10</f>
        <v>-1.8</v>
      </c>
      <c r="D4" s="27">
        <f>C4^2</f>
        <v>3.24</v>
      </c>
    </row>
    <row r="5" spans="1:4" ht="14.25">
      <c r="A5" s="29">
        <v>2</v>
      </c>
      <c r="B5" s="29">
        <v>0</v>
      </c>
      <c r="C5" s="29">
        <f>B5-$B$10</f>
        <v>-1.8</v>
      </c>
      <c r="D5" s="29">
        <f>C5^2</f>
        <v>3.24</v>
      </c>
    </row>
    <row r="6" spans="1:4" ht="14.25">
      <c r="A6" s="29">
        <v>3</v>
      </c>
      <c r="B6" s="29">
        <v>2</v>
      </c>
      <c r="C6" s="29">
        <f>B6-$B$10</f>
        <v>0.19999999999999996</v>
      </c>
      <c r="D6" s="29">
        <f>C6^2</f>
        <v>0.03999999999999998</v>
      </c>
    </row>
    <row r="7" spans="1:4" ht="14.25">
      <c r="A7" s="29">
        <v>4</v>
      </c>
      <c r="B7" s="29">
        <v>3</v>
      </c>
      <c r="C7" s="29">
        <f>B7-$B$10</f>
        <v>1.2</v>
      </c>
      <c r="D7" s="29">
        <f>C7^2</f>
        <v>1.44</v>
      </c>
    </row>
    <row r="8" spans="1:4" ht="14.25">
      <c r="A8" s="6">
        <v>5</v>
      </c>
      <c r="B8" s="6">
        <v>4</v>
      </c>
      <c r="C8" s="6">
        <f>B8-$B$10</f>
        <v>2.2</v>
      </c>
      <c r="D8" s="6">
        <f>C8^2</f>
        <v>4.840000000000001</v>
      </c>
    </row>
    <row r="9" spans="1:4" ht="14.25">
      <c r="A9" s="6" t="s">
        <v>0</v>
      </c>
      <c r="B9" s="2">
        <f>SUM(B4:B8)</f>
        <v>9</v>
      </c>
      <c r="C9" s="2">
        <f>SUM(C4:C8)</f>
        <v>0</v>
      </c>
      <c r="D9" s="30">
        <f>SUM(D4:D8)</f>
        <v>12.8</v>
      </c>
    </row>
    <row r="10" spans="1:4" ht="14.25">
      <c r="A10" s="2" t="s">
        <v>1</v>
      </c>
      <c r="B10" s="2">
        <f>AVERAGE(B4:B8)</f>
        <v>1.8</v>
      </c>
      <c r="C10" s="3" t="s">
        <v>2</v>
      </c>
      <c r="D10" s="2">
        <f>AVERAGE(D4:D8)</f>
        <v>2.56</v>
      </c>
    </row>
    <row r="11" spans="3:4" ht="14.25">
      <c r="C11" s="1" t="s">
        <v>3</v>
      </c>
      <c r="D11" s="31">
        <f>D10^0.5</f>
        <v>1.6</v>
      </c>
    </row>
    <row r="13" spans="1:4" ht="14.25">
      <c r="A13" s="1" t="s">
        <v>4</v>
      </c>
      <c r="D13" s="1" t="s">
        <v>57</v>
      </c>
    </row>
    <row r="14" spans="1:5" ht="18.75">
      <c r="A14" s="67" t="s">
        <v>55</v>
      </c>
      <c r="B14" s="32">
        <f>ROUND(TINV(0.05,4),3)</f>
        <v>2.776</v>
      </c>
      <c r="D14" s="67" t="s">
        <v>56</v>
      </c>
      <c r="E14" s="32">
        <f>ROUND(TINV(0.01,4),3)</f>
        <v>4.604</v>
      </c>
    </row>
    <row r="15" spans="1:5" ht="14.25">
      <c r="A15" s="4" t="s">
        <v>5</v>
      </c>
      <c r="B15" s="2">
        <f>$B$10-B$14*$D$11/SQRT($A$8-1)</f>
        <v>-0.42080000000000006</v>
      </c>
      <c r="D15" s="4" t="s">
        <v>5</v>
      </c>
      <c r="E15" s="2">
        <f>$B$10-E$14*$D$11/SQRT($A$8-1)</f>
        <v>-1.8832000000000002</v>
      </c>
    </row>
    <row r="16" spans="1:5" ht="14.25">
      <c r="A16" s="4" t="s">
        <v>6</v>
      </c>
      <c r="B16" s="2">
        <f>$B$10+B$14*$D$11/SQRT($A$8-1)</f>
        <v>4.0208</v>
      </c>
      <c r="D16" s="4" t="s">
        <v>6</v>
      </c>
      <c r="E16" s="2">
        <f>$B$10+E$14*$D$11/SQRT($A$8-1)</f>
        <v>5.4832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87" r:id="rId5"/>
  <headerFooter alignWithMargins="0">
    <oddHeader>&amp;R&amp;"ＭＳ Ｐゴシック,標準"統計学Ⅱ　資料
&amp;"Arial,標準"27/11/2000
</oddHeader>
  </headerFooter>
  <legacyDrawing r:id="rId4"/>
  <oleObjects>
    <oleObject progId="Equation.3" shapeId="967451" r:id="rId1"/>
    <oleObject progId="Equation.3" shapeId="967453" r:id="rId2"/>
    <oleObject progId="Equation.3" shapeId="97480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21" sqref="D21"/>
    </sheetView>
  </sheetViews>
  <sheetFormatPr defaultColWidth="8.88671875" defaultRowHeight="15"/>
  <cols>
    <col min="1" max="3" width="8.99609375" style="1" bestFit="1" customWidth="1"/>
    <col min="4" max="4" width="9.4453125" style="1" bestFit="1" customWidth="1"/>
    <col min="5" max="16384" width="8.88671875" style="1" customWidth="1"/>
  </cols>
  <sheetData>
    <row r="1" ht="14.25">
      <c r="A1" s="1" t="s">
        <v>33</v>
      </c>
    </row>
    <row r="3" spans="1:4" ht="21" customHeight="1">
      <c r="A3" s="27"/>
      <c r="B3" s="28"/>
      <c r="C3" s="2"/>
      <c r="D3" s="2"/>
    </row>
    <row r="4" spans="1:4" ht="14.25">
      <c r="A4" s="27">
        <v>1</v>
      </c>
      <c r="B4" s="27">
        <v>3</v>
      </c>
      <c r="C4" s="27">
        <f>B4-$B$10</f>
        <v>-1.4000000000000004</v>
      </c>
      <c r="D4" s="27">
        <f>C4^2</f>
        <v>1.960000000000001</v>
      </c>
    </row>
    <row r="5" spans="1:4" ht="14.25">
      <c r="A5" s="29">
        <v>2</v>
      </c>
      <c r="B5" s="29">
        <v>3</v>
      </c>
      <c r="C5" s="29">
        <f>B5-$B$10</f>
        <v>-1.4000000000000004</v>
      </c>
      <c r="D5" s="29">
        <f>C5^2</f>
        <v>1.960000000000001</v>
      </c>
    </row>
    <row r="6" spans="1:4" ht="14.25">
      <c r="A6" s="29">
        <v>3</v>
      </c>
      <c r="B6" s="29">
        <v>5</v>
      </c>
      <c r="C6" s="29">
        <f>B6-$B$10</f>
        <v>0.5999999999999996</v>
      </c>
      <c r="D6" s="29">
        <f>C6^2</f>
        <v>0.3599999999999996</v>
      </c>
    </row>
    <row r="7" spans="1:4" ht="14.25">
      <c r="A7" s="29">
        <v>4</v>
      </c>
      <c r="B7" s="29">
        <v>5</v>
      </c>
      <c r="C7" s="29">
        <f>B7-$B$10</f>
        <v>0.5999999999999996</v>
      </c>
      <c r="D7" s="29">
        <f>C7^2</f>
        <v>0.3599999999999996</v>
      </c>
    </row>
    <row r="8" spans="1:4" ht="14.25">
      <c r="A8" s="6">
        <v>5</v>
      </c>
      <c r="B8" s="6">
        <v>6</v>
      </c>
      <c r="C8" s="6">
        <f>B8-$B$10</f>
        <v>1.5999999999999996</v>
      </c>
      <c r="D8" s="6">
        <f>C8^2</f>
        <v>2.5599999999999987</v>
      </c>
    </row>
    <row r="9" spans="1:4" ht="14.25">
      <c r="A9" s="6" t="s">
        <v>0</v>
      </c>
      <c r="B9" s="2">
        <f>SUM(B4:B8)</f>
        <v>22</v>
      </c>
      <c r="C9" s="2">
        <f>SUM(C4:C8)</f>
        <v>-1.7763568394002505E-15</v>
      </c>
      <c r="D9" s="30">
        <f>SUM(D4:D8)</f>
        <v>7.2</v>
      </c>
    </row>
    <row r="10" spans="1:4" ht="14.25">
      <c r="A10" s="2" t="s">
        <v>1</v>
      </c>
      <c r="B10" s="2">
        <f>AVERAGE(B4:B8)</f>
        <v>4.4</v>
      </c>
      <c r="C10" s="3" t="s">
        <v>2</v>
      </c>
      <c r="D10" s="2">
        <f>AVERAGE(D4:D8)</f>
        <v>1.44</v>
      </c>
    </row>
    <row r="11" spans="3:4" ht="14.25">
      <c r="C11" s="1" t="s">
        <v>3</v>
      </c>
      <c r="D11" s="31">
        <f>D10^0.5</f>
        <v>1.2</v>
      </c>
    </row>
    <row r="13" spans="1:4" ht="14.25">
      <c r="A13" s="1" t="s">
        <v>4</v>
      </c>
      <c r="D13" s="1" t="s">
        <v>57</v>
      </c>
    </row>
    <row r="14" spans="1:5" ht="18.75">
      <c r="A14" s="5" t="s">
        <v>35</v>
      </c>
      <c r="B14" s="32">
        <f>ROUND(TINV(0.05,4),3)</f>
        <v>2.776</v>
      </c>
      <c r="D14" s="5" t="s">
        <v>36</v>
      </c>
      <c r="E14" s="32">
        <f>ROUND(TINV(0.01,4),3)</f>
        <v>4.604</v>
      </c>
    </row>
    <row r="15" spans="1:5" ht="14.25">
      <c r="A15" s="4" t="s">
        <v>5</v>
      </c>
      <c r="B15" s="2">
        <f>$B$10-B$14*$D$11/SQRT($A$8-1)</f>
        <v>2.734400000000001</v>
      </c>
      <c r="D15" s="4" t="s">
        <v>5</v>
      </c>
      <c r="E15" s="2">
        <f>$B$10-E$14*$D$11/SQRT($A$8-1)</f>
        <v>1.6376000000000004</v>
      </c>
    </row>
    <row r="16" spans="1:5" ht="14.25">
      <c r="A16" s="4" t="s">
        <v>6</v>
      </c>
      <c r="B16" s="2">
        <f>$B$10+B$14*$D$11/SQRT($A$8-1)</f>
        <v>6.0656</v>
      </c>
      <c r="D16" s="4" t="s">
        <v>6</v>
      </c>
      <c r="E16" s="2">
        <f>$B$10+E$14*$D$11/SQRT($A$8-1)</f>
        <v>7.1624</v>
      </c>
    </row>
    <row r="19" ht="14.25">
      <c r="C19" s="33"/>
    </row>
  </sheetData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87" r:id="rId5"/>
  <headerFooter alignWithMargins="0">
    <oddHeader>&amp;R&amp;"ＭＳ Ｐゴシック,標準"統計学Ⅱ　資料
&amp;"Arial,標準"27/11/2000
</oddHeader>
  </headerFooter>
  <legacyDrawing r:id="rId4"/>
  <oleObjects>
    <oleObject progId="Equation.3" shapeId="1013086" r:id="rId1"/>
    <oleObject progId="Equation.3" shapeId="1013087" r:id="rId2"/>
    <oleObject progId="Equation.3" shapeId="1013088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8.88671875" defaultRowHeight="15"/>
  <cols>
    <col min="1" max="1" width="7.21484375" style="9" customWidth="1"/>
    <col min="2" max="16384" width="7.99609375" style="9" customWidth="1"/>
  </cols>
  <sheetData>
    <row r="1" ht="13.5">
      <c r="A1" s="23" t="s">
        <v>32</v>
      </c>
    </row>
    <row r="2" ht="13.5">
      <c r="K2" s="9" t="s">
        <v>19</v>
      </c>
    </row>
    <row r="3" spans="1:11" ht="13.5">
      <c r="A3" s="10"/>
      <c r="B3" s="11" t="s">
        <v>20</v>
      </c>
      <c r="C3" s="11" t="s">
        <v>21</v>
      </c>
      <c r="D3" s="11" t="s">
        <v>22</v>
      </c>
      <c r="E3" s="11" t="s">
        <v>23</v>
      </c>
      <c r="F3" s="11" t="s">
        <v>24</v>
      </c>
      <c r="G3" s="11" t="s">
        <v>25</v>
      </c>
      <c r="H3" s="11" t="s">
        <v>26</v>
      </c>
      <c r="I3" s="11" t="s">
        <v>27</v>
      </c>
      <c r="J3" s="11" t="s">
        <v>28</v>
      </c>
      <c r="K3" s="11" t="s">
        <v>29</v>
      </c>
    </row>
    <row r="4" spans="1:11" ht="13.5">
      <c r="A4" s="12" t="s">
        <v>7</v>
      </c>
      <c r="B4" s="13">
        <v>18330</v>
      </c>
      <c r="C4" s="13">
        <v>16628</v>
      </c>
      <c r="D4" s="13">
        <v>14499</v>
      </c>
      <c r="E4" s="13">
        <v>19540</v>
      </c>
      <c r="F4" s="13">
        <v>13844</v>
      </c>
      <c r="G4" s="13">
        <v>9998</v>
      </c>
      <c r="H4" s="13">
        <v>8340</v>
      </c>
      <c r="I4" s="13">
        <v>10784</v>
      </c>
      <c r="J4" s="13">
        <v>11388</v>
      </c>
      <c r="K4" s="13">
        <v>16650</v>
      </c>
    </row>
    <row r="5" spans="1:11" ht="13.5">
      <c r="A5" s="14" t="s">
        <v>8</v>
      </c>
      <c r="B5" s="15">
        <v>18557</v>
      </c>
      <c r="C5" s="15">
        <v>16832</v>
      </c>
      <c r="D5" s="15">
        <v>14368</v>
      </c>
      <c r="E5" s="15">
        <v>19960</v>
      </c>
      <c r="F5" s="15">
        <v>12884</v>
      </c>
      <c r="G5" s="15">
        <v>10588</v>
      </c>
      <c r="H5" s="15">
        <v>8363</v>
      </c>
      <c r="I5" s="15">
        <v>11042</v>
      </c>
      <c r="J5" s="15">
        <v>11741</v>
      </c>
      <c r="K5" s="15">
        <v>16205</v>
      </c>
    </row>
    <row r="6" spans="1:11" ht="13.5">
      <c r="A6" s="14" t="s">
        <v>9</v>
      </c>
      <c r="B6" s="15">
        <v>18003</v>
      </c>
      <c r="C6" s="15">
        <v>16527</v>
      </c>
      <c r="D6" s="15">
        <v>15837</v>
      </c>
      <c r="E6" s="15">
        <v>20337</v>
      </c>
      <c r="F6" s="15">
        <v>13000</v>
      </c>
      <c r="G6" s="15">
        <v>11025</v>
      </c>
      <c r="H6" s="15">
        <v>7973</v>
      </c>
      <c r="I6" s="15">
        <v>11715</v>
      </c>
      <c r="J6" s="15">
        <v>11669</v>
      </c>
      <c r="K6" s="15">
        <v>17060</v>
      </c>
    </row>
    <row r="7" spans="1:11" ht="13.5">
      <c r="A7" s="14" t="s">
        <v>10</v>
      </c>
      <c r="B7" s="15">
        <v>19151</v>
      </c>
      <c r="C7" s="15">
        <v>15641</v>
      </c>
      <c r="D7" s="15">
        <v>16702</v>
      </c>
      <c r="E7" s="15">
        <v>17974</v>
      </c>
      <c r="F7" s="15">
        <v>13934</v>
      </c>
      <c r="G7" s="15">
        <v>11493</v>
      </c>
      <c r="H7" s="15">
        <v>7831</v>
      </c>
      <c r="I7" s="15">
        <v>11762</v>
      </c>
      <c r="J7" s="15">
        <v>11009</v>
      </c>
      <c r="K7" s="15">
        <v>16906</v>
      </c>
    </row>
    <row r="8" spans="1:11" ht="13.5">
      <c r="A8" s="14" t="s">
        <v>11</v>
      </c>
      <c r="B8" s="15">
        <v>20069</v>
      </c>
      <c r="C8" s="15">
        <v>15671</v>
      </c>
      <c r="D8" s="15">
        <v>16112</v>
      </c>
      <c r="E8" s="15">
        <v>16332</v>
      </c>
      <c r="F8" s="15">
        <v>13262</v>
      </c>
      <c r="G8" s="15">
        <v>11764</v>
      </c>
      <c r="H8" s="15">
        <v>8425</v>
      </c>
      <c r="I8" s="15">
        <v>11236</v>
      </c>
      <c r="J8" s="15">
        <v>11277</v>
      </c>
      <c r="K8" s="15">
        <v>15467</v>
      </c>
    </row>
    <row r="9" spans="1:11" ht="13.5">
      <c r="A9" s="14" t="s">
        <v>12</v>
      </c>
      <c r="B9" s="15">
        <v>20605</v>
      </c>
      <c r="C9" s="15">
        <v>15830</v>
      </c>
      <c r="D9" s="15">
        <v>17530</v>
      </c>
      <c r="E9" s="15">
        <v>17411</v>
      </c>
      <c r="F9" s="15">
        <v>12969</v>
      </c>
      <c r="G9" s="15">
        <v>10622</v>
      </c>
      <c r="H9" s="15">
        <v>9083</v>
      </c>
      <c r="I9" s="15">
        <v>11859</v>
      </c>
      <c r="J9" s="15">
        <v>11584</v>
      </c>
      <c r="K9" s="15">
        <v>15505</v>
      </c>
    </row>
    <row r="10" spans="1:11" ht="13.5">
      <c r="A10" s="14" t="s">
        <v>13</v>
      </c>
      <c r="B10" s="15">
        <v>20331</v>
      </c>
      <c r="C10" s="15">
        <v>16379</v>
      </c>
      <c r="D10" s="15">
        <v>17862</v>
      </c>
      <c r="E10" s="15">
        <v>15727</v>
      </c>
      <c r="F10" s="15">
        <v>11861</v>
      </c>
      <c r="G10" s="15">
        <v>9878</v>
      </c>
      <c r="H10" s="15">
        <v>9563</v>
      </c>
      <c r="I10" s="15">
        <v>11326</v>
      </c>
      <c r="J10" s="15">
        <v>11900</v>
      </c>
      <c r="K10" s="15">
        <v>15457</v>
      </c>
    </row>
    <row r="11" spans="1:11" ht="13.5">
      <c r="A11" s="14" t="s">
        <v>14</v>
      </c>
      <c r="B11" s="15">
        <v>18229</v>
      </c>
      <c r="C11" s="15">
        <v>14108</v>
      </c>
      <c r="D11" s="15">
        <v>17437</v>
      </c>
      <c r="E11" s="15">
        <v>16861</v>
      </c>
      <c r="F11" s="15">
        <v>10714</v>
      </c>
      <c r="G11" s="15">
        <v>9619</v>
      </c>
      <c r="H11" s="15">
        <v>10344</v>
      </c>
      <c r="I11" s="15">
        <v>11082</v>
      </c>
      <c r="J11" s="15">
        <v>12414</v>
      </c>
      <c r="K11" s="15">
        <v>16141</v>
      </c>
    </row>
    <row r="12" spans="1:11" ht="13.5">
      <c r="A12" s="14" t="s">
        <v>15</v>
      </c>
      <c r="B12" s="15">
        <v>17888</v>
      </c>
      <c r="C12" s="15">
        <v>13406</v>
      </c>
      <c r="D12" s="15">
        <v>17605</v>
      </c>
      <c r="E12" s="15">
        <v>15747</v>
      </c>
      <c r="F12" s="15">
        <v>9775</v>
      </c>
      <c r="G12" s="15">
        <v>9383</v>
      </c>
      <c r="H12" s="15">
        <v>10219</v>
      </c>
      <c r="I12" s="15">
        <v>10824</v>
      </c>
      <c r="J12" s="15">
        <v>13574</v>
      </c>
      <c r="K12" s="15">
        <v>16128</v>
      </c>
    </row>
    <row r="13" spans="1:11" ht="13.5">
      <c r="A13" s="14" t="s">
        <v>16</v>
      </c>
      <c r="B13" s="15">
        <v>16459</v>
      </c>
      <c r="C13" s="15">
        <v>13565</v>
      </c>
      <c r="D13" s="15">
        <v>17942</v>
      </c>
      <c r="E13" s="15">
        <v>14540</v>
      </c>
      <c r="F13" s="15">
        <v>10366</v>
      </c>
      <c r="G13" s="15">
        <v>8640</v>
      </c>
      <c r="H13" s="15">
        <v>10560</v>
      </c>
      <c r="I13" s="15">
        <v>10771</v>
      </c>
      <c r="J13" s="15">
        <v>13607</v>
      </c>
      <c r="K13" s="15">
        <v>16399</v>
      </c>
    </row>
    <row r="14" spans="1:11" ht="13.5">
      <c r="A14" s="14" t="s">
        <v>17</v>
      </c>
      <c r="B14" s="15">
        <v>16636</v>
      </c>
      <c r="C14" s="15">
        <v>14884</v>
      </c>
      <c r="D14" s="15">
        <v>18558</v>
      </c>
      <c r="E14" s="15">
        <v>14649</v>
      </c>
      <c r="F14" s="15">
        <v>10697</v>
      </c>
      <c r="G14" s="15">
        <v>9216</v>
      </c>
      <c r="H14" s="15">
        <v>10101</v>
      </c>
      <c r="I14" s="15">
        <v>10899</v>
      </c>
      <c r="J14" s="15">
        <v>14872</v>
      </c>
      <c r="K14" s="15">
        <v>16274</v>
      </c>
    </row>
    <row r="15" spans="1:11" ht="13.5">
      <c r="A15" s="16" t="s">
        <v>18</v>
      </c>
      <c r="B15" s="17">
        <v>15259</v>
      </c>
      <c r="C15" s="17">
        <v>13842</v>
      </c>
      <c r="D15" s="17">
        <v>18934</v>
      </c>
      <c r="E15" s="17">
        <v>13786</v>
      </c>
      <c r="F15" s="17">
        <v>10543</v>
      </c>
      <c r="G15" s="17">
        <v>8579</v>
      </c>
      <c r="H15" s="17">
        <v>10677</v>
      </c>
      <c r="I15" s="17">
        <v>11489</v>
      </c>
      <c r="J15" s="17">
        <v>16111</v>
      </c>
      <c r="K15" s="17">
        <v>17226</v>
      </c>
    </row>
    <row r="17" ht="13.5">
      <c r="A17" s="18" t="s">
        <v>30</v>
      </c>
    </row>
    <row r="18" spans="1:11" ht="13.5">
      <c r="A18" s="10"/>
      <c r="B18" s="21" t="s">
        <v>20</v>
      </c>
      <c r="C18" s="11" t="s">
        <v>21</v>
      </c>
      <c r="D18" s="11" t="s">
        <v>22</v>
      </c>
      <c r="E18" s="11" t="s">
        <v>23</v>
      </c>
      <c r="F18" s="11" t="s">
        <v>24</v>
      </c>
      <c r="G18" s="11" t="s">
        <v>25</v>
      </c>
      <c r="H18" s="11" t="s">
        <v>26</v>
      </c>
      <c r="I18" s="11" t="s">
        <v>27</v>
      </c>
      <c r="J18" s="11" t="s">
        <v>28</v>
      </c>
      <c r="K18" s="11" t="s">
        <v>29</v>
      </c>
    </row>
    <row r="19" spans="1:11" ht="13.5">
      <c r="A19" s="12" t="s">
        <v>7</v>
      </c>
      <c r="B19" s="10"/>
      <c r="C19" s="19">
        <f aca="true" t="shared" si="0" ref="C19:K19">(C4-B15)/B15*100</f>
        <v>8.971754374467528</v>
      </c>
      <c r="D19" s="19">
        <f t="shared" si="0"/>
        <v>4.746423927178153</v>
      </c>
      <c r="E19" s="19">
        <f t="shared" si="0"/>
        <v>3.2005915284673074</v>
      </c>
      <c r="F19" s="19">
        <f t="shared" si="0"/>
        <v>0.4207166690845786</v>
      </c>
      <c r="G19" s="19">
        <f t="shared" si="0"/>
        <v>-5.169306648961396</v>
      </c>
      <c r="H19" s="19">
        <f t="shared" si="0"/>
        <v>-2.7858724793099428</v>
      </c>
      <c r="I19" s="19">
        <f t="shared" si="0"/>
        <v>1.0021541631544442</v>
      </c>
      <c r="J19" s="19">
        <f t="shared" si="0"/>
        <v>-0.8791017494995214</v>
      </c>
      <c r="K19" s="19">
        <f t="shared" si="0"/>
        <v>3.345540314071131</v>
      </c>
    </row>
    <row r="20" spans="1:11" ht="13.5">
      <c r="A20" s="14" t="s">
        <v>8</v>
      </c>
      <c r="B20" s="24">
        <f aca="true" t="shared" si="1" ref="B20:K21">(B5-B4)/B4*100</f>
        <v>1.2384069830878341</v>
      </c>
      <c r="C20" s="20">
        <f aca="true" t="shared" si="2" ref="C20:K20">(C5-C4)/C4*100</f>
        <v>1.2268462833774356</v>
      </c>
      <c r="D20" s="20">
        <f t="shared" si="2"/>
        <v>-0.9035105869370301</v>
      </c>
      <c r="E20" s="20">
        <f t="shared" si="2"/>
        <v>2.1494370522006143</v>
      </c>
      <c r="F20" s="20">
        <f t="shared" si="2"/>
        <v>-6.934412019647501</v>
      </c>
      <c r="G20" s="20">
        <f t="shared" si="2"/>
        <v>5.901180236047209</v>
      </c>
      <c r="H20" s="20">
        <f t="shared" si="2"/>
        <v>0.27577937649880097</v>
      </c>
      <c r="I20" s="20">
        <f t="shared" si="2"/>
        <v>2.392433234421365</v>
      </c>
      <c r="J20" s="20">
        <f t="shared" si="2"/>
        <v>3.0997541271513875</v>
      </c>
      <c r="K20" s="20">
        <f t="shared" si="2"/>
        <v>-2.6726726726726726</v>
      </c>
    </row>
    <row r="21" spans="1:11" ht="13.5">
      <c r="A21" s="14" t="s">
        <v>9</v>
      </c>
      <c r="B21" s="24">
        <f t="shared" si="1"/>
        <v>-2.9853963463921973</v>
      </c>
      <c r="C21" s="20">
        <f t="shared" si="1"/>
        <v>-1.8120247148288975</v>
      </c>
      <c r="D21" s="20">
        <f t="shared" si="1"/>
        <v>10.224109131403118</v>
      </c>
      <c r="E21" s="20">
        <f t="shared" si="1"/>
        <v>1.8887775551102204</v>
      </c>
      <c r="F21" s="20">
        <f t="shared" si="1"/>
        <v>0.9003415088481838</v>
      </c>
      <c r="G21" s="20">
        <f t="shared" si="1"/>
        <v>4.127313940309785</v>
      </c>
      <c r="H21" s="20">
        <f t="shared" si="1"/>
        <v>-4.663398302044721</v>
      </c>
      <c r="I21" s="20">
        <f t="shared" si="1"/>
        <v>6.094910342329288</v>
      </c>
      <c r="J21" s="20">
        <f t="shared" si="1"/>
        <v>-0.6132356698747977</v>
      </c>
      <c r="K21" s="20">
        <f t="shared" si="1"/>
        <v>5.276149336624498</v>
      </c>
    </row>
    <row r="22" spans="1:11" ht="13.5">
      <c r="A22" s="14" t="s">
        <v>10</v>
      </c>
      <c r="B22" s="24">
        <f aca="true" t="shared" si="3" ref="B22:K22">(B7-B6)/B6*100</f>
        <v>6.376714991945787</v>
      </c>
      <c r="C22" s="20">
        <f t="shared" si="3"/>
        <v>-5.360924547709808</v>
      </c>
      <c r="D22" s="20">
        <f t="shared" si="3"/>
        <v>5.46189303529709</v>
      </c>
      <c r="E22" s="20">
        <f t="shared" si="3"/>
        <v>-11.619216206913507</v>
      </c>
      <c r="F22" s="20">
        <f t="shared" si="3"/>
        <v>7.184615384615385</v>
      </c>
      <c r="G22" s="20">
        <f t="shared" si="3"/>
        <v>4.244897959183674</v>
      </c>
      <c r="H22" s="20">
        <f t="shared" si="3"/>
        <v>-1.7810109118274176</v>
      </c>
      <c r="I22" s="20">
        <f t="shared" si="3"/>
        <v>0.401195049082373</v>
      </c>
      <c r="J22" s="20">
        <f t="shared" si="3"/>
        <v>-5.656011654811895</v>
      </c>
      <c r="K22" s="20">
        <f t="shared" si="3"/>
        <v>-0.902696365767878</v>
      </c>
    </row>
    <row r="23" spans="1:11" ht="13.5">
      <c r="A23" s="14" t="s">
        <v>11</v>
      </c>
      <c r="B23" s="24">
        <f aca="true" t="shared" si="4" ref="B23:K23">(B8-B7)/B7*100</f>
        <v>4.793483369014673</v>
      </c>
      <c r="C23" s="20">
        <f t="shared" si="4"/>
        <v>0.19180359312064446</v>
      </c>
      <c r="D23" s="20">
        <f t="shared" si="4"/>
        <v>-3.5325110765177823</v>
      </c>
      <c r="E23" s="20">
        <f t="shared" si="4"/>
        <v>-9.135417825748302</v>
      </c>
      <c r="F23" s="20">
        <f t="shared" si="4"/>
        <v>-4.822735754270131</v>
      </c>
      <c r="G23" s="20">
        <f t="shared" si="4"/>
        <v>2.3579570173148876</v>
      </c>
      <c r="H23" s="20">
        <f t="shared" si="4"/>
        <v>7.585238156046483</v>
      </c>
      <c r="I23" s="20">
        <f t="shared" si="4"/>
        <v>-4.472028566570311</v>
      </c>
      <c r="J23" s="20">
        <f t="shared" si="4"/>
        <v>2.434371877554728</v>
      </c>
      <c r="K23" s="20">
        <f t="shared" si="4"/>
        <v>-8.511770968886784</v>
      </c>
    </row>
    <row r="24" spans="1:11" ht="13.5">
      <c r="A24" s="14" t="s">
        <v>12</v>
      </c>
      <c r="B24" s="24">
        <f aca="true" t="shared" si="5" ref="B24:K24">(B9-B8)/B8*100</f>
        <v>2.670785789027854</v>
      </c>
      <c r="C24" s="20">
        <f t="shared" si="5"/>
        <v>1.0146129793886798</v>
      </c>
      <c r="D24" s="20">
        <f t="shared" si="5"/>
        <v>8.800893743793447</v>
      </c>
      <c r="E24" s="20">
        <f t="shared" si="5"/>
        <v>6.606661768307617</v>
      </c>
      <c r="F24" s="20">
        <f t="shared" si="5"/>
        <v>-2.209319861257729</v>
      </c>
      <c r="G24" s="20">
        <f t="shared" si="5"/>
        <v>-9.707582454947298</v>
      </c>
      <c r="H24" s="20">
        <f t="shared" si="5"/>
        <v>7.810089020771513</v>
      </c>
      <c r="I24" s="20">
        <f t="shared" si="5"/>
        <v>5.5446778212887144</v>
      </c>
      <c r="J24" s="20">
        <f t="shared" si="5"/>
        <v>2.7223552363217167</v>
      </c>
      <c r="K24" s="20">
        <f t="shared" si="5"/>
        <v>0.24568436025085666</v>
      </c>
    </row>
    <row r="25" spans="1:11" ht="13.5">
      <c r="A25" s="14" t="s">
        <v>13</v>
      </c>
      <c r="B25" s="24">
        <f aca="true" t="shared" si="6" ref="B25:K25">(B10-B9)/B9*100</f>
        <v>-1.3297743266197526</v>
      </c>
      <c r="C25" s="20">
        <f t="shared" si="6"/>
        <v>3.4680985470625396</v>
      </c>
      <c r="D25" s="20">
        <f t="shared" si="6"/>
        <v>1.8938961779806047</v>
      </c>
      <c r="E25" s="20">
        <f t="shared" si="6"/>
        <v>-9.67204640744357</v>
      </c>
      <c r="F25" s="20">
        <f t="shared" si="6"/>
        <v>-8.54344976482381</v>
      </c>
      <c r="G25" s="20">
        <f t="shared" si="6"/>
        <v>-7.004330634532104</v>
      </c>
      <c r="H25" s="20">
        <f t="shared" si="6"/>
        <v>5.2845975999119235</v>
      </c>
      <c r="I25" s="20">
        <f t="shared" si="6"/>
        <v>-4.4944767686988785</v>
      </c>
      <c r="J25" s="20">
        <f t="shared" si="6"/>
        <v>2.727900552486188</v>
      </c>
      <c r="K25" s="20">
        <f t="shared" si="6"/>
        <v>-0.309577555627217</v>
      </c>
    </row>
    <row r="26" spans="1:11" ht="13.5">
      <c r="A26" s="14" t="s">
        <v>14</v>
      </c>
      <c r="B26" s="24">
        <f aca="true" t="shared" si="7" ref="B26:K26">(B11-B10)/B10*100</f>
        <v>-10.338891348187497</v>
      </c>
      <c r="C26" s="20">
        <f t="shared" si="7"/>
        <v>-13.865315342817022</v>
      </c>
      <c r="D26" s="20">
        <f t="shared" si="7"/>
        <v>-2.379352816034039</v>
      </c>
      <c r="E26" s="20">
        <f t="shared" si="7"/>
        <v>7.210529662364087</v>
      </c>
      <c r="F26" s="20">
        <f t="shared" si="7"/>
        <v>-9.670348199983138</v>
      </c>
      <c r="G26" s="20">
        <f t="shared" si="7"/>
        <v>-2.621988256732132</v>
      </c>
      <c r="H26" s="20">
        <f t="shared" si="7"/>
        <v>8.166893234340689</v>
      </c>
      <c r="I26" s="20">
        <f t="shared" si="7"/>
        <v>-2.15433515804344</v>
      </c>
      <c r="J26" s="20">
        <f t="shared" si="7"/>
        <v>4.319327731092438</v>
      </c>
      <c r="K26" s="20">
        <f t="shared" si="7"/>
        <v>4.425179530309892</v>
      </c>
    </row>
    <row r="27" spans="1:11" ht="13.5">
      <c r="A27" s="14" t="s">
        <v>15</v>
      </c>
      <c r="B27" s="24">
        <f aca="true" t="shared" si="8" ref="B27:K27">(B12-B11)/B11*100</f>
        <v>-1.8706456744747382</v>
      </c>
      <c r="C27" s="20">
        <f t="shared" si="8"/>
        <v>-4.9759001984689535</v>
      </c>
      <c r="D27" s="20">
        <f t="shared" si="8"/>
        <v>0.9634684865515858</v>
      </c>
      <c r="E27" s="20">
        <f t="shared" si="8"/>
        <v>-6.6069628135935</v>
      </c>
      <c r="F27" s="20">
        <f t="shared" si="8"/>
        <v>-8.764233712899012</v>
      </c>
      <c r="G27" s="20">
        <f t="shared" si="8"/>
        <v>-2.453477492462834</v>
      </c>
      <c r="H27" s="20">
        <f t="shared" si="8"/>
        <v>-1.208430007733952</v>
      </c>
      <c r="I27" s="20">
        <f t="shared" si="8"/>
        <v>-2.328099621007038</v>
      </c>
      <c r="J27" s="20">
        <f t="shared" si="8"/>
        <v>9.34428870629934</v>
      </c>
      <c r="K27" s="20">
        <f t="shared" si="8"/>
        <v>-0.08054023914255622</v>
      </c>
    </row>
    <row r="28" spans="1:11" ht="13.5">
      <c r="A28" s="14" t="s">
        <v>16</v>
      </c>
      <c r="B28" s="24">
        <f aca="true" t="shared" si="9" ref="B28:K28">(B13-B12)/B12*100</f>
        <v>-7.9885957066189635</v>
      </c>
      <c r="C28" s="20">
        <f t="shared" si="9"/>
        <v>1.1860361032373563</v>
      </c>
      <c r="D28" s="20">
        <f t="shared" si="9"/>
        <v>1.9142289122408407</v>
      </c>
      <c r="E28" s="20">
        <f t="shared" si="9"/>
        <v>-7.664952054359561</v>
      </c>
      <c r="F28" s="20">
        <f t="shared" si="9"/>
        <v>6.046035805626598</v>
      </c>
      <c r="G28" s="20">
        <f t="shared" si="9"/>
        <v>-7.918576148353405</v>
      </c>
      <c r="H28" s="20">
        <f t="shared" si="9"/>
        <v>3.3369214208826694</v>
      </c>
      <c r="I28" s="20">
        <f t="shared" si="9"/>
        <v>-0.48965262379896524</v>
      </c>
      <c r="J28" s="20">
        <f t="shared" si="9"/>
        <v>0.24311183144246357</v>
      </c>
      <c r="K28" s="20">
        <f t="shared" si="9"/>
        <v>1.6803075396825395</v>
      </c>
    </row>
    <row r="29" spans="1:11" ht="13.5">
      <c r="A29" s="14" t="s">
        <v>17</v>
      </c>
      <c r="B29" s="24">
        <f aca="true" t="shared" si="10" ref="B29:K29">(B14-B13)/B13*100</f>
        <v>1.0753994774895195</v>
      </c>
      <c r="C29" s="20">
        <f t="shared" si="10"/>
        <v>9.723553262071508</v>
      </c>
      <c r="D29" s="20">
        <f t="shared" si="10"/>
        <v>3.4332850295396273</v>
      </c>
      <c r="E29" s="20">
        <f t="shared" si="10"/>
        <v>0.749656121045392</v>
      </c>
      <c r="F29" s="20">
        <f t="shared" si="10"/>
        <v>3.1931313910862436</v>
      </c>
      <c r="G29" s="20">
        <f t="shared" si="10"/>
        <v>6.666666666666667</v>
      </c>
      <c r="H29" s="20">
        <f t="shared" si="10"/>
        <v>-4.346590909090909</v>
      </c>
      <c r="I29" s="20">
        <f t="shared" si="10"/>
        <v>1.188376195339337</v>
      </c>
      <c r="J29" s="20">
        <f t="shared" si="10"/>
        <v>9.296685529506872</v>
      </c>
      <c r="K29" s="20">
        <f t="shared" si="10"/>
        <v>-0.7622416000975669</v>
      </c>
    </row>
    <row r="30" spans="1:11" ht="13.5">
      <c r="A30" s="16" t="s">
        <v>18</v>
      </c>
      <c r="B30" s="25">
        <f aca="true" t="shared" si="11" ref="B30:K30">(B15-B14)/B14*100</f>
        <v>-8.277230103390238</v>
      </c>
      <c r="C30" s="20">
        <f t="shared" si="11"/>
        <v>-7.000806234883096</v>
      </c>
      <c r="D30" s="20">
        <f t="shared" si="11"/>
        <v>2.0260803965944607</v>
      </c>
      <c r="E30" s="20">
        <f t="shared" si="11"/>
        <v>-5.891187111748242</v>
      </c>
      <c r="F30" s="20">
        <f t="shared" si="11"/>
        <v>-1.4396559783116762</v>
      </c>
      <c r="G30" s="20">
        <f t="shared" si="11"/>
        <v>-6.911892361111111</v>
      </c>
      <c r="H30" s="20">
        <f t="shared" si="11"/>
        <v>5.702405702405702</v>
      </c>
      <c r="I30" s="20">
        <f t="shared" si="11"/>
        <v>5.41334067345628</v>
      </c>
      <c r="J30" s="20">
        <f t="shared" si="11"/>
        <v>8.331091984938139</v>
      </c>
      <c r="K30" s="20">
        <f t="shared" si="11"/>
        <v>5.849821801646798</v>
      </c>
    </row>
    <row r="31" spans="1:11" ht="13.5">
      <c r="A31" s="34" t="s">
        <v>1</v>
      </c>
      <c r="B31" s="35"/>
      <c r="C31" s="36">
        <f>AVERAGE(C19:C30)</f>
        <v>-0.6026888246651737</v>
      </c>
      <c r="D31" s="36">
        <f aca="true" t="shared" si="12" ref="D31:K31">AVERAGE(D19:D30)</f>
        <v>2.7207420300908396</v>
      </c>
      <c r="E31" s="36">
        <f t="shared" si="12"/>
        <v>-2.398677394359287</v>
      </c>
      <c r="F31" s="36">
        <f t="shared" si="12"/>
        <v>-2.053276210994334</v>
      </c>
      <c r="G31" s="36">
        <f t="shared" si="12"/>
        <v>-1.5407615147981713</v>
      </c>
      <c r="H31" s="36">
        <f t="shared" si="12"/>
        <v>1.948051825070903</v>
      </c>
      <c r="I31" s="36">
        <f t="shared" si="12"/>
        <v>0.6748745617460975</v>
      </c>
      <c r="J31" s="36">
        <f t="shared" si="12"/>
        <v>2.9475448752172553</v>
      </c>
      <c r="K31" s="36">
        <f t="shared" si="12"/>
        <v>0.6319319566992534</v>
      </c>
    </row>
    <row r="32" spans="1:11" ht="13.5">
      <c r="A32" s="37" t="s">
        <v>2</v>
      </c>
      <c r="B32" s="35"/>
      <c r="C32" s="36">
        <f>VARP(C19:C30)</f>
        <v>40.39396780882374</v>
      </c>
      <c r="D32" s="36">
        <f aca="true" t="shared" si="13" ref="D32:K32">VARP(D19:D30)</f>
        <v>15.712318973116194</v>
      </c>
      <c r="E32" s="36">
        <f t="shared" si="13"/>
        <v>41.22577238127629</v>
      </c>
      <c r="F32" s="36">
        <f t="shared" si="13"/>
        <v>30.86517906661445</v>
      </c>
      <c r="G32" s="36">
        <f t="shared" si="13"/>
        <v>32.06557290499875</v>
      </c>
      <c r="H32" s="36">
        <f t="shared" si="13"/>
        <v>22.0318023865073</v>
      </c>
      <c r="I32" s="36">
        <f t="shared" si="13"/>
        <v>12.544312251064001</v>
      </c>
      <c r="J32" s="36">
        <f t="shared" si="13"/>
        <v>18.428106674417148</v>
      </c>
      <c r="K32" s="36">
        <f t="shared" si="13"/>
        <v>14.334698440061779</v>
      </c>
    </row>
    <row r="33" spans="1:11" ht="13.5">
      <c r="A33" s="37" t="s">
        <v>31</v>
      </c>
      <c r="B33" s="35"/>
      <c r="C33" s="36">
        <f>STDEVP(C19:C30)</f>
        <v>6.355624895226569</v>
      </c>
      <c r="D33" s="36">
        <f aca="true" t="shared" si="14" ref="D33:K33">STDEVP(D19:D30)</f>
        <v>3.963876760586307</v>
      </c>
      <c r="E33" s="36">
        <f t="shared" si="14"/>
        <v>6.420729894745324</v>
      </c>
      <c r="F33" s="36">
        <f t="shared" si="14"/>
        <v>5.555643893070761</v>
      </c>
      <c r="G33" s="36">
        <f t="shared" si="14"/>
        <v>5.662647164091963</v>
      </c>
      <c r="H33" s="36">
        <f t="shared" si="14"/>
        <v>4.693804681333396</v>
      </c>
      <c r="I33" s="36">
        <f t="shared" si="14"/>
        <v>3.541795060568017</v>
      </c>
      <c r="J33" s="36">
        <f t="shared" si="14"/>
        <v>4.292797068860482</v>
      </c>
      <c r="K33" s="36">
        <f t="shared" si="14"/>
        <v>3.7861191793262106</v>
      </c>
    </row>
    <row r="34" spans="1:11" ht="13.5">
      <c r="A34" s="18"/>
      <c r="B34" s="38"/>
      <c r="C34" s="39"/>
      <c r="D34" s="39"/>
      <c r="E34" s="39"/>
      <c r="F34" s="39"/>
      <c r="G34" s="39"/>
      <c r="H34" s="39"/>
      <c r="I34" s="39"/>
      <c r="J34" s="39"/>
      <c r="K34" s="39"/>
    </row>
    <row r="35" spans="1:11" ht="13.5">
      <c r="A35" s="40" t="s">
        <v>37</v>
      </c>
      <c r="B35" s="38"/>
      <c r="C35" s="39"/>
      <c r="D35" s="39"/>
      <c r="E35" s="39"/>
      <c r="F35" s="39"/>
      <c r="G35" s="39"/>
      <c r="H35" s="39"/>
      <c r="I35" s="39"/>
      <c r="J35" s="39"/>
      <c r="K35" s="39"/>
    </row>
    <row r="36" spans="1:11" ht="18.75">
      <c r="A36" s="5" t="s">
        <v>34</v>
      </c>
      <c r="B36" s="26">
        <f>TINV(0.05,11)</f>
        <v>2.200986273237504</v>
      </c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3.5">
      <c r="A37" s="37" t="s">
        <v>5</v>
      </c>
      <c r="B37" s="35"/>
      <c r="C37" s="41">
        <f aca="true" t="shared" si="15" ref="C37:K37">C31-$B$36*C33/SQRT(12-1)</f>
        <v>-4.8204234303156515</v>
      </c>
      <c r="D37" s="41">
        <f t="shared" si="15"/>
        <v>0.09022489585669513</v>
      </c>
      <c r="E37" s="41">
        <f t="shared" si="15"/>
        <v>-6.659617131526785</v>
      </c>
      <c r="F37" s="41">
        <f t="shared" si="15"/>
        <v>-5.740125559525619</v>
      </c>
      <c r="G37" s="41">
        <f t="shared" si="15"/>
        <v>-5.298620623430761</v>
      </c>
      <c r="H37" s="41">
        <f t="shared" si="15"/>
        <v>-1.1668617771293934</v>
      </c>
      <c r="I37" s="41">
        <f t="shared" si="15"/>
        <v>-1.6755397310009763</v>
      </c>
      <c r="J37" s="41">
        <f t="shared" si="15"/>
        <v>0.09874887941103339</v>
      </c>
      <c r="K37" s="41">
        <f t="shared" si="15"/>
        <v>-1.8806212771699515</v>
      </c>
    </row>
    <row r="38" spans="1:11" ht="13.5">
      <c r="A38" s="34" t="s">
        <v>6</v>
      </c>
      <c r="B38" s="35"/>
      <c r="C38" s="41">
        <f aca="true" t="shared" si="16" ref="C38:K38">C31+$B$36*C33/SQRT(12-1)</f>
        <v>3.615045780985304</v>
      </c>
      <c r="D38" s="41">
        <f t="shared" si="16"/>
        <v>5.3512591643249845</v>
      </c>
      <c r="E38" s="41">
        <f t="shared" si="16"/>
        <v>1.8622623428082101</v>
      </c>
      <c r="F38" s="41">
        <f t="shared" si="16"/>
        <v>1.6335731375369509</v>
      </c>
      <c r="G38" s="41">
        <f t="shared" si="16"/>
        <v>2.217097593834418</v>
      </c>
      <c r="H38" s="41">
        <f t="shared" si="16"/>
        <v>5.062965427271199</v>
      </c>
      <c r="I38" s="41">
        <f t="shared" si="16"/>
        <v>3.0252888544931715</v>
      </c>
      <c r="J38" s="41">
        <f t="shared" si="16"/>
        <v>5.796340871023477</v>
      </c>
      <c r="K38" s="41">
        <f t="shared" si="16"/>
        <v>3.1444851905684583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J5" sqref="J5"/>
    </sheetView>
  </sheetViews>
  <sheetFormatPr defaultColWidth="8.88671875" defaultRowHeight="15"/>
  <cols>
    <col min="1" max="16384" width="7.99609375" style="42" customWidth="1"/>
  </cols>
  <sheetData>
    <row r="1" ht="13.5">
      <c r="A1" s="23" t="s">
        <v>53</v>
      </c>
    </row>
    <row r="3" spans="1:7" ht="13.5">
      <c r="A3" s="133"/>
      <c r="B3" s="135" t="s">
        <v>40</v>
      </c>
      <c r="C3" s="136"/>
      <c r="D3" s="134" t="s">
        <v>41</v>
      </c>
      <c r="E3" s="134"/>
      <c r="F3" s="134" t="s">
        <v>44</v>
      </c>
      <c r="G3" s="134" t="s">
        <v>52</v>
      </c>
    </row>
    <row r="4" spans="1:7" ht="13.5">
      <c r="A4" s="133"/>
      <c r="B4" s="137"/>
      <c r="C4" s="138"/>
      <c r="D4" s="56" t="s">
        <v>42</v>
      </c>
      <c r="E4" s="56" t="s">
        <v>43</v>
      </c>
      <c r="F4" s="134"/>
      <c r="G4" s="134"/>
    </row>
    <row r="5" spans="1:7" ht="15">
      <c r="A5" s="57" t="s">
        <v>39</v>
      </c>
      <c r="B5" s="61">
        <v>40000</v>
      </c>
      <c r="C5" s="61">
        <v>40000</v>
      </c>
      <c r="D5" s="61">
        <v>600</v>
      </c>
      <c r="E5" s="61">
        <v>600</v>
      </c>
      <c r="F5" s="61">
        <v>1768</v>
      </c>
      <c r="G5" s="61">
        <v>1768</v>
      </c>
    </row>
    <row r="6" spans="1:7" ht="27" customHeight="1">
      <c r="A6" s="7"/>
      <c r="B6" s="58">
        <v>4000</v>
      </c>
      <c r="C6" s="58">
        <v>4000</v>
      </c>
      <c r="D6" s="58"/>
      <c r="E6" s="58"/>
      <c r="F6" s="58"/>
      <c r="G6" s="58"/>
    </row>
    <row r="7" spans="1:7" ht="15">
      <c r="A7" s="7"/>
      <c r="B7" s="58">
        <f>B6/B5</f>
        <v>0.1</v>
      </c>
      <c r="C7" s="58">
        <f>C6/C5</f>
        <v>0.1</v>
      </c>
      <c r="D7" s="58">
        <v>0.527</v>
      </c>
      <c r="E7" s="58">
        <v>0.306</v>
      </c>
      <c r="F7" s="62">
        <v>0.7</v>
      </c>
      <c r="G7" s="62">
        <v>0.7</v>
      </c>
    </row>
    <row r="8" spans="1:7" ht="19.5" customHeight="1">
      <c r="A8" s="7"/>
      <c r="B8" s="58">
        <f aca="true" t="shared" si="0" ref="B8:G8">1-B7</f>
        <v>0.9</v>
      </c>
      <c r="C8" s="58">
        <f t="shared" si="0"/>
        <v>0.9</v>
      </c>
      <c r="D8" s="58">
        <f t="shared" si="0"/>
        <v>0.473</v>
      </c>
      <c r="E8" s="58">
        <f t="shared" si="0"/>
        <v>0.694</v>
      </c>
      <c r="F8" s="58">
        <f t="shared" si="0"/>
        <v>0.30000000000000004</v>
      </c>
      <c r="G8" s="58">
        <f t="shared" si="0"/>
        <v>0.30000000000000004</v>
      </c>
    </row>
    <row r="9" spans="1:7" ht="13.5">
      <c r="A9" s="58" t="s">
        <v>38</v>
      </c>
      <c r="B9" s="58">
        <v>0.95</v>
      </c>
      <c r="C9" s="58">
        <v>0.99</v>
      </c>
      <c r="D9" s="58">
        <v>0.95</v>
      </c>
      <c r="E9" s="58">
        <v>0.95</v>
      </c>
      <c r="F9" s="58">
        <v>0.95</v>
      </c>
      <c r="G9" s="58">
        <v>0.95</v>
      </c>
    </row>
    <row r="10" spans="1:7" ht="18.75" customHeight="1">
      <c r="A10" s="8"/>
      <c r="B10" s="64">
        <f aca="true" t="shared" si="1" ref="B10:G10">NORMSINV((1+B9)/2)</f>
        <v>1.9599627874084047</v>
      </c>
      <c r="C10" s="64">
        <f t="shared" si="1"/>
        <v>2.575831337758588</v>
      </c>
      <c r="D10" s="64">
        <f t="shared" si="1"/>
        <v>1.9599627874084047</v>
      </c>
      <c r="E10" s="64">
        <f t="shared" si="1"/>
        <v>1.9599627874084047</v>
      </c>
      <c r="F10" s="64">
        <f t="shared" si="1"/>
        <v>1.9599627874084047</v>
      </c>
      <c r="G10" s="64">
        <f t="shared" si="1"/>
        <v>1.9599627874084047</v>
      </c>
    </row>
    <row r="11" spans="1:7" ht="13.5">
      <c r="A11" s="58" t="s">
        <v>37</v>
      </c>
      <c r="B11" s="58"/>
      <c r="C11" s="58"/>
      <c r="D11" s="58"/>
      <c r="E11" s="58"/>
      <c r="F11" s="58"/>
      <c r="G11" s="58"/>
    </row>
    <row r="12" spans="1:7" ht="13.5">
      <c r="A12" s="59" t="s">
        <v>5</v>
      </c>
      <c r="B12" s="58">
        <f>B7-B10*SQRT(B7*B8/B5)</f>
        <v>0.0970600558188874</v>
      </c>
      <c r="C12" s="147">
        <f>C7-C10*SQRT(C7*C8/C5)</f>
        <v>0.09613625299336212</v>
      </c>
      <c r="D12" s="62">
        <f>D7-D10*SQRT(D7*D8/D5)</f>
        <v>0.4870508007600674</v>
      </c>
      <c r="E12" s="62">
        <f>E7-E10*SQRT(E7*E8/E5)</f>
        <v>0.2691266454730055</v>
      </c>
      <c r="F12" s="62">
        <f>F7-F10*SQRT(F7*F8/F5)</f>
        <v>0.6786392575945579</v>
      </c>
      <c r="G12" s="65">
        <f>($G$5/($G$5+$G$10^2))*($G$7+$G$10^2/(2*$G$5)-$G$10*SQRT($G$7*$G$8/$G$5+$G$10^2/(4*$G$5^2)))</f>
        <v>0.6782244089574008</v>
      </c>
    </row>
    <row r="13" spans="1:7" ht="13.5">
      <c r="A13" s="60" t="s">
        <v>6</v>
      </c>
      <c r="B13" s="63">
        <f>B7+B10*SQRT(B7*B8/B5)</f>
        <v>0.10293994418111262</v>
      </c>
      <c r="C13" s="148">
        <f>C7+C10*SQRT(C7*C8/C5)</f>
        <v>0.10386374700663789</v>
      </c>
      <c r="D13" s="64">
        <f>D7+D10*SQRT(D7*D8/D5)</f>
        <v>0.5669491992399327</v>
      </c>
      <c r="E13" s="64">
        <f>E7+E10*SQRT(E7*E8/E5)</f>
        <v>0.34287335452699447</v>
      </c>
      <c r="F13" s="64">
        <f>F7+F10*SQRT(F7*F8/F5)</f>
        <v>0.721360742405442</v>
      </c>
      <c r="G13" s="66">
        <f>($G$5/($G$5+$G$10^2))*($G$7+$G$10^2/(2*$G$5)+$G$10*SQRT($G$7*$G$8/$G$5+$G$10^2/(4*$G$5^2)))</f>
        <v>0.7209083680483349</v>
      </c>
    </row>
    <row r="16" ht="15">
      <c r="D16"/>
    </row>
    <row r="18" spans="2:3" ht="15">
      <c r="B18"/>
      <c r="C18"/>
    </row>
  </sheetData>
  <mergeCells count="5">
    <mergeCell ref="A3:A4"/>
    <mergeCell ref="F3:F4"/>
    <mergeCell ref="G3:G4"/>
    <mergeCell ref="D3:E3"/>
    <mergeCell ref="B3:C4"/>
  </mergeCells>
  <printOptions/>
  <pageMargins left="0.75" right="0.75" top="1" bottom="1" header="0.512" footer="0.512"/>
  <pageSetup orientation="portrait" paperSize="9"/>
  <legacyDrawing r:id="rId6"/>
  <oleObjects>
    <oleObject progId="Equation.3" shapeId="1062436" r:id="rId1"/>
    <oleObject progId="Equation.3" shapeId="1068497" r:id="rId2"/>
    <oleObject progId="Equation.3" shapeId="1073490" r:id="rId3"/>
    <oleObject progId="Equation.3" shapeId="1076095" r:id="rId4"/>
    <oleObject progId="Equation.3" shapeId="1238250" r:id="rId5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43" customWidth="1"/>
    <col min="2" max="2" width="10.3359375" style="43" customWidth="1"/>
    <col min="3" max="3" width="12.21484375" style="43" customWidth="1"/>
    <col min="4" max="16384" width="7.99609375" style="43" customWidth="1"/>
  </cols>
  <sheetData>
    <row r="1" ht="13.5">
      <c r="A1" s="48" t="s">
        <v>47</v>
      </c>
    </row>
    <row r="3" ht="14.25">
      <c r="A3" s="44" t="s">
        <v>48</v>
      </c>
    </row>
    <row r="4" spans="1:3" ht="15">
      <c r="A4" s="49" t="s">
        <v>49</v>
      </c>
      <c r="B4" s="46">
        <v>0.04</v>
      </c>
      <c r="C4" s="46">
        <v>0.04</v>
      </c>
    </row>
    <row r="5" spans="1:3" ht="15">
      <c r="A5" s="49" t="s">
        <v>45</v>
      </c>
      <c r="B5" s="46">
        <f>1-B4</f>
        <v>0.96</v>
      </c>
      <c r="C5" s="46">
        <f>1-C4</f>
        <v>0.96</v>
      </c>
    </row>
    <row r="6" spans="1:3" ht="15">
      <c r="A6"/>
      <c r="B6" s="46">
        <v>1.96</v>
      </c>
      <c r="C6" s="46">
        <v>1.96</v>
      </c>
    </row>
    <row r="7" spans="1:3" ht="15">
      <c r="A7" s="51" t="s">
        <v>46</v>
      </c>
      <c r="B7" s="46">
        <v>0.01</v>
      </c>
      <c r="C7" s="46">
        <v>0.001</v>
      </c>
    </row>
    <row r="8" spans="1:3" ht="15">
      <c r="A8" s="50" t="s">
        <v>39</v>
      </c>
      <c r="B8" s="47">
        <f>(B6/B7)^2*B4*B5</f>
        <v>1475.1744</v>
      </c>
      <c r="C8" s="47">
        <f>(C6/C7)^2*C4*C5</f>
        <v>147517.44</v>
      </c>
    </row>
    <row r="9" ht="13.5">
      <c r="A9" s="52"/>
    </row>
    <row r="10" spans="1:3" ht="15">
      <c r="A10" s="52"/>
      <c r="B10" s="45"/>
      <c r="C10" s="45"/>
    </row>
    <row r="11" spans="1:4" ht="15">
      <c r="A11" s="55" t="s">
        <v>50</v>
      </c>
      <c r="B11" s="44"/>
      <c r="C11" s="44"/>
      <c r="D11" s="45"/>
    </row>
    <row r="12" spans="1:3" ht="15">
      <c r="A12" s="50" t="s">
        <v>51</v>
      </c>
      <c r="B12" s="46">
        <v>5</v>
      </c>
      <c r="C12" s="46">
        <v>3</v>
      </c>
    </row>
    <row r="13" spans="1:3" ht="18.75" customHeight="1">
      <c r="A13" s="53"/>
      <c r="B13" s="46">
        <v>1.96</v>
      </c>
      <c r="C13" s="46">
        <v>1.96</v>
      </c>
    </row>
    <row r="14" spans="1:3" ht="15">
      <c r="A14" s="54" t="s">
        <v>46</v>
      </c>
      <c r="B14" s="46">
        <v>2</v>
      </c>
      <c r="C14" s="46">
        <v>2</v>
      </c>
    </row>
    <row r="15" spans="1:3" ht="15">
      <c r="A15" s="50" t="s">
        <v>39</v>
      </c>
      <c r="B15" s="47">
        <f>(B13*B12/B14)^2</f>
        <v>24.010000000000005</v>
      </c>
      <c r="C15" s="47">
        <f>(C13*C12/C14)^2</f>
        <v>8.6436</v>
      </c>
    </row>
  </sheetData>
  <printOptions/>
  <pageMargins left="0.53" right="0.5" top="1" bottom="1" header="0.512" footer="0.512"/>
  <pageSetup fitToHeight="1" fitToWidth="1" horizontalDpi="600" verticalDpi="600" orientation="portrait" paperSize="9" scale="87" r:id="rId4"/>
  <legacyDrawing r:id="rId3"/>
  <oleObjects>
    <oleObject progId="Equation.3" shapeId="1143099" r:id="rId1"/>
    <oleObject progId="Equation.3" shapeId="114928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C81"/>
  <sheetViews>
    <sheetView workbookViewId="0" topLeftCell="A1">
      <pane ySplit="14" topLeftCell="BM7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2" width="7.99609375" style="69" customWidth="1"/>
    <col min="3" max="3" width="8.88671875" style="69" customWidth="1"/>
    <col min="4" max="4" width="9.21484375" style="69" customWidth="1"/>
    <col min="5" max="7" width="11.5546875" style="69" customWidth="1"/>
    <col min="8" max="8" width="12.99609375" style="69" customWidth="1"/>
    <col min="9" max="17" width="11.5546875" style="69" customWidth="1"/>
    <col min="18" max="25" width="2.88671875" style="69" customWidth="1"/>
    <col min="26" max="26" width="5.4453125" style="69" customWidth="1"/>
    <col min="27" max="27" width="1.77734375" style="69" customWidth="1"/>
    <col min="28" max="28" width="4.88671875" style="69" customWidth="1"/>
    <col min="29" max="16384" width="7.99609375" style="69" customWidth="1"/>
  </cols>
  <sheetData>
    <row r="1" ht="13.5">
      <c r="A1" s="94" t="s">
        <v>68</v>
      </c>
    </row>
    <row r="3" ht="13.5">
      <c r="A3" s="70" t="s">
        <v>58</v>
      </c>
    </row>
    <row r="4" spans="1:4" ht="18.75">
      <c r="A4" s="71" t="s">
        <v>59</v>
      </c>
      <c r="B4" s="72" t="s">
        <v>60</v>
      </c>
      <c r="C4" s="72"/>
      <c r="D4" s="72"/>
    </row>
    <row r="5" spans="1:4" ht="13.5">
      <c r="A5" s="73">
        <v>1</v>
      </c>
      <c r="B5" s="74">
        <v>0</v>
      </c>
      <c r="C5" s="74">
        <f>B5-$B$10</f>
        <v>-35</v>
      </c>
      <c r="D5" s="74">
        <f>C5^2</f>
        <v>1225</v>
      </c>
    </row>
    <row r="6" spans="1:4" ht="13.5">
      <c r="A6" s="75">
        <v>2</v>
      </c>
      <c r="B6" s="76">
        <v>10</v>
      </c>
      <c r="C6" s="76">
        <f>B6-$B$10</f>
        <v>-25</v>
      </c>
      <c r="D6" s="76">
        <f>C6^2</f>
        <v>625</v>
      </c>
    </row>
    <row r="7" spans="1:4" ht="13.5">
      <c r="A7" s="75">
        <v>3</v>
      </c>
      <c r="B7" s="76">
        <v>40</v>
      </c>
      <c r="C7" s="76">
        <f>B7-$B$10</f>
        <v>5</v>
      </c>
      <c r="D7" s="76">
        <f>C7^2</f>
        <v>25</v>
      </c>
    </row>
    <row r="8" spans="1:4" ht="13.5">
      <c r="A8" s="75">
        <v>4</v>
      </c>
      <c r="B8" s="76">
        <v>90</v>
      </c>
      <c r="C8" s="76">
        <f>B8-$B$10</f>
        <v>55</v>
      </c>
      <c r="D8" s="76">
        <f>C8^2</f>
        <v>3025</v>
      </c>
    </row>
    <row r="9" spans="1:4" ht="13.5">
      <c r="A9" s="77" t="s">
        <v>0</v>
      </c>
      <c r="B9" s="78">
        <f>SUM(B5:B8)</f>
        <v>140</v>
      </c>
      <c r="C9" s="78">
        <f>SUM(C5:C8)</f>
        <v>0</v>
      </c>
      <c r="D9" s="78">
        <f>SUM(D5:D8)</f>
        <v>4900</v>
      </c>
    </row>
    <row r="10" spans="1:4" ht="15">
      <c r="A10" s="77" t="s">
        <v>61</v>
      </c>
      <c r="B10" s="108">
        <f>AVERAGE(B5:B8)</f>
        <v>35</v>
      </c>
      <c r="C10" s="78" t="s">
        <v>2</v>
      </c>
      <c r="D10" s="108">
        <f>AVERAGE(D5:D8)</f>
        <v>1225</v>
      </c>
    </row>
    <row r="11" spans="1:4" ht="13.5">
      <c r="A11" s="107" t="s">
        <v>73</v>
      </c>
      <c r="B11" s="78">
        <f>MEDIAN(B5:B8)</f>
        <v>25</v>
      </c>
      <c r="C11" s="78" t="s">
        <v>3</v>
      </c>
      <c r="D11" s="79">
        <f>D10^0.5</f>
        <v>35</v>
      </c>
    </row>
    <row r="13" spans="1:3" ht="13.5">
      <c r="A13" s="105" t="s">
        <v>72</v>
      </c>
      <c r="B13" s="106"/>
      <c r="C13" s="106"/>
    </row>
    <row r="14" spans="1:29" ht="13.5">
      <c r="A14" s="80" t="s">
        <v>62</v>
      </c>
      <c r="B14" s="139" t="s">
        <v>63</v>
      </c>
      <c r="C14" s="139"/>
      <c r="D14" s="140"/>
      <c r="E14" s="100" t="s">
        <v>64</v>
      </c>
      <c r="F14" s="100" t="s">
        <v>69</v>
      </c>
      <c r="G14" s="100" t="s">
        <v>70</v>
      </c>
      <c r="H14" s="100" t="s">
        <v>71</v>
      </c>
      <c r="I14" s="88"/>
      <c r="J14" s="88"/>
      <c r="K14" s="88"/>
      <c r="L14" s="88"/>
      <c r="M14" s="88"/>
      <c r="N14" s="88"/>
      <c r="O14" s="88"/>
      <c r="P14" s="88"/>
      <c r="Q14" s="88"/>
      <c r="Z14" s="143" t="s">
        <v>65</v>
      </c>
      <c r="AA14" s="140"/>
      <c r="AB14" s="140"/>
      <c r="AC14" s="80" t="s">
        <v>66</v>
      </c>
    </row>
    <row r="15" spans="1:29" ht="13.5">
      <c r="A15" s="82">
        <v>1</v>
      </c>
      <c r="B15" s="81">
        <f>$B$5</f>
        <v>0</v>
      </c>
      <c r="C15" s="81">
        <f>$B$5</f>
        <v>0</v>
      </c>
      <c r="D15" s="81">
        <f>$B$5</f>
        <v>0</v>
      </c>
      <c r="E15" s="101">
        <f>AVERAGE(B15:D15)</f>
        <v>0</v>
      </c>
      <c r="F15" s="81">
        <f>MEDIAN(B15:D15)</f>
        <v>0</v>
      </c>
      <c r="G15" s="101">
        <f>VARP(B15:D15)</f>
        <v>0</v>
      </c>
      <c r="H15" s="101">
        <f>VAR(B15:D15)</f>
        <v>0</v>
      </c>
      <c r="I15" s="95"/>
      <c r="J15" s="95"/>
      <c r="K15" s="95"/>
      <c r="L15" s="95"/>
      <c r="M15" s="95"/>
      <c r="N15" s="95"/>
      <c r="O15" s="95"/>
      <c r="P15" s="95"/>
      <c r="Q15" s="95"/>
      <c r="Z15" s="83">
        <v>0</v>
      </c>
      <c r="AA15" s="84" t="s">
        <v>67</v>
      </c>
      <c r="AB15" s="85">
        <v>20</v>
      </c>
      <c r="AC15" s="86">
        <v>4</v>
      </c>
    </row>
    <row r="16" spans="1:29" ht="13.5">
      <c r="A16" s="87">
        <v>2</v>
      </c>
      <c r="B16" s="86">
        <f aca="true" t="shared" si="0" ref="B16:C18">$B$5</f>
        <v>0</v>
      </c>
      <c r="C16" s="86">
        <f t="shared" si="0"/>
        <v>0</v>
      </c>
      <c r="D16" s="86">
        <f>B$6</f>
        <v>10</v>
      </c>
      <c r="E16" s="102">
        <f aca="true" t="shared" si="1" ref="E16:E78">AVERAGE(B16:D16)</f>
        <v>3.3333333333333335</v>
      </c>
      <c r="F16" s="86">
        <f aca="true" t="shared" si="2" ref="F16:F78">MEDIAN(B16:D16)</f>
        <v>0</v>
      </c>
      <c r="G16" s="102">
        <f aca="true" t="shared" si="3" ref="G16:G78">VARP(B16:D16)</f>
        <v>22.22222222222222</v>
      </c>
      <c r="H16" s="102">
        <f aca="true" t="shared" si="4" ref="H16:H78">VAR(B16:D16)</f>
        <v>33.33333333333333</v>
      </c>
      <c r="I16" s="95"/>
      <c r="J16" s="95"/>
      <c r="K16" s="95"/>
      <c r="L16" s="95"/>
      <c r="M16" s="95"/>
      <c r="N16" s="95"/>
      <c r="O16" s="95"/>
      <c r="P16" s="95"/>
      <c r="Q16" s="95"/>
      <c r="Z16" s="83">
        <v>20</v>
      </c>
      <c r="AA16" s="84" t="s">
        <v>67</v>
      </c>
      <c r="AB16" s="85">
        <v>40</v>
      </c>
      <c r="AC16" s="86">
        <v>4</v>
      </c>
    </row>
    <row r="17" spans="1:29" ht="13.5">
      <c r="A17" s="87">
        <v>3</v>
      </c>
      <c r="B17" s="86">
        <f t="shared" si="0"/>
        <v>0</v>
      </c>
      <c r="C17" s="86">
        <f t="shared" si="0"/>
        <v>0</v>
      </c>
      <c r="D17" s="86">
        <f>B$7</f>
        <v>40</v>
      </c>
      <c r="E17" s="102">
        <f t="shared" si="1"/>
        <v>13.333333333333334</v>
      </c>
      <c r="F17" s="86">
        <f t="shared" si="2"/>
        <v>0</v>
      </c>
      <c r="G17" s="102">
        <f t="shared" si="3"/>
        <v>355.55555555555554</v>
      </c>
      <c r="H17" s="102">
        <f t="shared" si="4"/>
        <v>533.3333333333333</v>
      </c>
      <c r="I17" s="95"/>
      <c r="J17" s="95"/>
      <c r="K17" s="95"/>
      <c r="L17" s="95"/>
      <c r="M17" s="95"/>
      <c r="N17" s="95"/>
      <c r="O17" s="95"/>
      <c r="P17" s="95"/>
      <c r="Q17" s="95"/>
      <c r="Z17" s="83">
        <v>40</v>
      </c>
      <c r="AA17" s="84" t="s">
        <v>67</v>
      </c>
      <c r="AB17" s="85">
        <v>60</v>
      </c>
      <c r="AC17" s="86">
        <v>5</v>
      </c>
    </row>
    <row r="18" spans="1:29" ht="13.5">
      <c r="A18" s="87">
        <v>4</v>
      </c>
      <c r="B18" s="86">
        <f t="shared" si="0"/>
        <v>0</v>
      </c>
      <c r="C18" s="86">
        <f t="shared" si="0"/>
        <v>0</v>
      </c>
      <c r="D18" s="86">
        <f>B$8</f>
        <v>90</v>
      </c>
      <c r="E18" s="102">
        <f t="shared" si="1"/>
        <v>30</v>
      </c>
      <c r="F18" s="86">
        <f t="shared" si="2"/>
        <v>0</v>
      </c>
      <c r="G18" s="102">
        <f t="shared" si="3"/>
        <v>1800</v>
      </c>
      <c r="H18" s="102">
        <f t="shared" si="4"/>
        <v>2700</v>
      </c>
      <c r="I18" s="95"/>
      <c r="J18" s="95"/>
      <c r="K18" s="95"/>
      <c r="L18" s="95"/>
      <c r="M18" s="95"/>
      <c r="N18" s="95"/>
      <c r="O18" s="95"/>
      <c r="P18" s="95"/>
      <c r="Q18" s="95"/>
      <c r="Z18" s="83">
        <v>60</v>
      </c>
      <c r="AA18" s="84" t="s">
        <v>67</v>
      </c>
      <c r="AB18" s="85">
        <v>80</v>
      </c>
      <c r="AC18" s="86">
        <v>2</v>
      </c>
    </row>
    <row r="19" spans="1:29" ht="13.5">
      <c r="A19" s="87">
        <v>5</v>
      </c>
      <c r="B19" s="86">
        <f aca="true" t="shared" si="5" ref="B19:B30">$B$5</f>
        <v>0</v>
      </c>
      <c r="C19" s="86">
        <f>$B$6</f>
        <v>10</v>
      </c>
      <c r="D19" s="86">
        <f>$B$5</f>
        <v>0</v>
      </c>
      <c r="E19" s="102">
        <f t="shared" si="1"/>
        <v>3.3333333333333335</v>
      </c>
      <c r="F19" s="86">
        <f t="shared" si="2"/>
        <v>0</v>
      </c>
      <c r="G19" s="102">
        <f t="shared" si="3"/>
        <v>22.22222222222222</v>
      </c>
      <c r="H19" s="102">
        <f t="shared" si="4"/>
        <v>33.33333333333333</v>
      </c>
      <c r="I19" s="95"/>
      <c r="J19" s="95"/>
      <c r="K19" s="95"/>
      <c r="L19" s="95"/>
      <c r="M19" s="95"/>
      <c r="N19" s="95"/>
      <c r="O19" s="95"/>
      <c r="P19" s="95"/>
      <c r="Q19" s="95"/>
      <c r="Z19" s="83">
        <v>80</v>
      </c>
      <c r="AA19" s="84" t="s">
        <v>67</v>
      </c>
      <c r="AB19" s="85">
        <v>100</v>
      </c>
      <c r="AC19" s="86">
        <v>1</v>
      </c>
    </row>
    <row r="20" spans="1:29" ht="13.5">
      <c r="A20" s="87">
        <v>6</v>
      </c>
      <c r="B20" s="86">
        <f t="shared" si="5"/>
        <v>0</v>
      </c>
      <c r="C20" s="86">
        <f>$B$6</f>
        <v>10</v>
      </c>
      <c r="D20" s="86">
        <f>B$6</f>
        <v>10</v>
      </c>
      <c r="E20" s="102">
        <f t="shared" si="1"/>
        <v>6.666666666666667</v>
      </c>
      <c r="F20" s="86">
        <f t="shared" si="2"/>
        <v>10</v>
      </c>
      <c r="G20" s="102">
        <f t="shared" si="3"/>
        <v>22.22222222222222</v>
      </c>
      <c r="H20" s="102">
        <f t="shared" si="4"/>
        <v>33.33333333333333</v>
      </c>
      <c r="I20" s="95"/>
      <c r="J20" s="95"/>
      <c r="K20" s="95"/>
      <c r="L20" s="95"/>
      <c r="M20" s="95"/>
      <c r="N20" s="95"/>
      <c r="O20" s="95"/>
      <c r="P20" s="95"/>
      <c r="Q20" s="95"/>
      <c r="Z20" s="143" t="s">
        <v>0</v>
      </c>
      <c r="AA20" s="140"/>
      <c r="AB20" s="140"/>
      <c r="AC20" s="80">
        <f>SUM(AC15:AC19)</f>
        <v>16</v>
      </c>
    </row>
    <row r="21" spans="1:17" ht="13.5">
      <c r="A21" s="87">
        <v>7</v>
      </c>
      <c r="B21" s="86">
        <f t="shared" si="5"/>
        <v>0</v>
      </c>
      <c r="C21" s="86">
        <f>$B$6</f>
        <v>10</v>
      </c>
      <c r="D21" s="86">
        <f>B$7</f>
        <v>40</v>
      </c>
      <c r="E21" s="102">
        <f t="shared" si="1"/>
        <v>16.666666666666668</v>
      </c>
      <c r="F21" s="86">
        <f t="shared" si="2"/>
        <v>10</v>
      </c>
      <c r="G21" s="102">
        <f t="shared" si="3"/>
        <v>288.8888888888889</v>
      </c>
      <c r="H21" s="102">
        <f t="shared" si="4"/>
        <v>433.3333333333333</v>
      </c>
      <c r="I21" s="95"/>
      <c r="J21" s="95"/>
      <c r="K21" s="95"/>
      <c r="L21" s="95"/>
      <c r="M21" s="95"/>
      <c r="N21" s="95"/>
      <c r="O21" s="95"/>
      <c r="P21" s="95"/>
      <c r="Q21" s="95"/>
    </row>
    <row r="22" spans="1:17" ht="13.5">
      <c r="A22" s="87">
        <v>8</v>
      </c>
      <c r="B22" s="86">
        <f t="shared" si="5"/>
        <v>0</v>
      </c>
      <c r="C22" s="86">
        <f>$B$6</f>
        <v>10</v>
      </c>
      <c r="D22" s="86">
        <f>B$8</f>
        <v>90</v>
      </c>
      <c r="E22" s="102">
        <f t="shared" si="1"/>
        <v>33.333333333333336</v>
      </c>
      <c r="F22" s="86">
        <f t="shared" si="2"/>
        <v>10</v>
      </c>
      <c r="G22" s="102">
        <f t="shared" si="3"/>
        <v>1622.2222222222222</v>
      </c>
      <c r="H22" s="102">
        <f t="shared" si="4"/>
        <v>2433.333333333333</v>
      </c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13.5">
      <c r="A23" s="87">
        <v>9</v>
      </c>
      <c r="B23" s="86">
        <f t="shared" si="5"/>
        <v>0</v>
      </c>
      <c r="C23" s="86">
        <f>$B$7</f>
        <v>40</v>
      </c>
      <c r="D23" s="86">
        <f>$B$5</f>
        <v>0</v>
      </c>
      <c r="E23" s="102">
        <f t="shared" si="1"/>
        <v>13.333333333333334</v>
      </c>
      <c r="F23" s="86">
        <f t="shared" si="2"/>
        <v>0</v>
      </c>
      <c r="G23" s="102">
        <f t="shared" si="3"/>
        <v>355.55555555555554</v>
      </c>
      <c r="H23" s="102">
        <f t="shared" si="4"/>
        <v>533.3333333333333</v>
      </c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13.5">
      <c r="A24" s="87">
        <v>10</v>
      </c>
      <c r="B24" s="86">
        <f t="shared" si="5"/>
        <v>0</v>
      </c>
      <c r="C24" s="86">
        <f>$B$7</f>
        <v>40</v>
      </c>
      <c r="D24" s="86">
        <f>B$6</f>
        <v>10</v>
      </c>
      <c r="E24" s="102">
        <f t="shared" si="1"/>
        <v>16.666666666666668</v>
      </c>
      <c r="F24" s="86">
        <f t="shared" si="2"/>
        <v>10</v>
      </c>
      <c r="G24" s="102">
        <f t="shared" si="3"/>
        <v>288.8888888888889</v>
      </c>
      <c r="H24" s="102">
        <f t="shared" si="4"/>
        <v>433.3333333333333</v>
      </c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13.5">
      <c r="A25" s="87">
        <v>11</v>
      </c>
      <c r="B25" s="86">
        <f t="shared" si="5"/>
        <v>0</v>
      </c>
      <c r="C25" s="86">
        <f>$B$7</f>
        <v>40</v>
      </c>
      <c r="D25" s="86">
        <f>B$7</f>
        <v>40</v>
      </c>
      <c r="E25" s="102">
        <f t="shared" si="1"/>
        <v>26.666666666666668</v>
      </c>
      <c r="F25" s="86">
        <f t="shared" si="2"/>
        <v>40</v>
      </c>
      <c r="G25" s="102">
        <f t="shared" si="3"/>
        <v>355.55555555555554</v>
      </c>
      <c r="H25" s="102">
        <f t="shared" si="4"/>
        <v>533.3333333333333</v>
      </c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13.5">
      <c r="A26" s="87">
        <v>12</v>
      </c>
      <c r="B26" s="86">
        <f t="shared" si="5"/>
        <v>0</v>
      </c>
      <c r="C26" s="86">
        <f>$B$7</f>
        <v>40</v>
      </c>
      <c r="D26" s="86">
        <f>B$8</f>
        <v>90</v>
      </c>
      <c r="E26" s="102">
        <f t="shared" si="1"/>
        <v>43.333333333333336</v>
      </c>
      <c r="F26" s="86">
        <f t="shared" si="2"/>
        <v>40</v>
      </c>
      <c r="G26" s="102">
        <f t="shared" si="3"/>
        <v>1355.5555555555557</v>
      </c>
      <c r="H26" s="102">
        <f t="shared" si="4"/>
        <v>2033.3333333333335</v>
      </c>
      <c r="I26" s="95"/>
      <c r="J26" s="95"/>
      <c r="K26" s="95"/>
      <c r="L26" s="95"/>
      <c r="M26" s="95"/>
      <c r="N26" s="95"/>
      <c r="O26" s="95"/>
      <c r="P26" s="95"/>
      <c r="Q26" s="95"/>
    </row>
    <row r="27" spans="1:17" ht="13.5">
      <c r="A27" s="87">
        <v>13</v>
      </c>
      <c r="B27" s="86">
        <f t="shared" si="5"/>
        <v>0</v>
      </c>
      <c r="C27" s="86">
        <f>$B$8</f>
        <v>90</v>
      </c>
      <c r="D27" s="86">
        <f>$B$5</f>
        <v>0</v>
      </c>
      <c r="E27" s="102">
        <f t="shared" si="1"/>
        <v>30</v>
      </c>
      <c r="F27" s="86">
        <f t="shared" si="2"/>
        <v>0</v>
      </c>
      <c r="G27" s="102">
        <f t="shared" si="3"/>
        <v>1800</v>
      </c>
      <c r="H27" s="102">
        <f t="shared" si="4"/>
        <v>2700</v>
      </c>
      <c r="I27" s="95"/>
      <c r="J27" s="95"/>
      <c r="K27" s="95"/>
      <c r="L27" s="95"/>
      <c r="M27" s="95"/>
      <c r="N27" s="95"/>
      <c r="O27" s="95"/>
      <c r="P27" s="95"/>
      <c r="Q27" s="95"/>
    </row>
    <row r="28" spans="1:17" ht="13.5">
      <c r="A28" s="87">
        <v>14</v>
      </c>
      <c r="B28" s="86">
        <f t="shared" si="5"/>
        <v>0</v>
      </c>
      <c r="C28" s="86">
        <f>$B$8</f>
        <v>90</v>
      </c>
      <c r="D28" s="86">
        <f>B$6</f>
        <v>10</v>
      </c>
      <c r="E28" s="102">
        <f t="shared" si="1"/>
        <v>33.333333333333336</v>
      </c>
      <c r="F28" s="86">
        <f t="shared" si="2"/>
        <v>10</v>
      </c>
      <c r="G28" s="102">
        <f t="shared" si="3"/>
        <v>1622.2222222222222</v>
      </c>
      <c r="H28" s="102">
        <f t="shared" si="4"/>
        <v>2433.333333333333</v>
      </c>
      <c r="I28" s="95"/>
      <c r="J28" s="95"/>
      <c r="K28" s="95"/>
      <c r="L28" s="95"/>
      <c r="M28" s="95"/>
      <c r="N28" s="95"/>
      <c r="O28" s="95"/>
      <c r="P28" s="95"/>
      <c r="Q28" s="95"/>
    </row>
    <row r="29" spans="1:17" ht="13.5">
      <c r="A29" s="87">
        <v>15</v>
      </c>
      <c r="B29" s="86">
        <f t="shared" si="5"/>
        <v>0</v>
      </c>
      <c r="C29" s="86">
        <f>$B$8</f>
        <v>90</v>
      </c>
      <c r="D29" s="86">
        <f>B$7</f>
        <v>40</v>
      </c>
      <c r="E29" s="102">
        <f t="shared" si="1"/>
        <v>43.333333333333336</v>
      </c>
      <c r="F29" s="86">
        <f t="shared" si="2"/>
        <v>40</v>
      </c>
      <c r="G29" s="102">
        <f t="shared" si="3"/>
        <v>1355.5555555555557</v>
      </c>
      <c r="H29" s="102">
        <f t="shared" si="4"/>
        <v>2033.3333333333335</v>
      </c>
      <c r="I29" s="95"/>
      <c r="J29" s="95"/>
      <c r="K29" s="95"/>
      <c r="L29" s="95"/>
      <c r="M29" s="95"/>
      <c r="N29" s="95"/>
      <c r="O29" s="95"/>
      <c r="P29" s="95"/>
      <c r="Q29" s="95"/>
    </row>
    <row r="30" spans="1:17" ht="13.5">
      <c r="A30" s="87">
        <v>16</v>
      </c>
      <c r="B30" s="86">
        <f t="shared" si="5"/>
        <v>0</v>
      </c>
      <c r="C30" s="86">
        <f>$B$8</f>
        <v>90</v>
      </c>
      <c r="D30" s="86">
        <f>B$8</f>
        <v>90</v>
      </c>
      <c r="E30" s="102">
        <f t="shared" si="1"/>
        <v>60</v>
      </c>
      <c r="F30" s="86">
        <f t="shared" si="2"/>
        <v>90</v>
      </c>
      <c r="G30" s="102">
        <f t="shared" si="3"/>
        <v>1800</v>
      </c>
      <c r="H30" s="102">
        <f t="shared" si="4"/>
        <v>2700</v>
      </c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3.5">
      <c r="A31" s="87">
        <v>17</v>
      </c>
      <c r="B31" s="86">
        <f>$B$6</f>
        <v>10</v>
      </c>
      <c r="C31" s="86">
        <f>$B$5</f>
        <v>0</v>
      </c>
      <c r="D31" s="86">
        <f>$B$5</f>
        <v>0</v>
      </c>
      <c r="E31" s="102">
        <f t="shared" si="1"/>
        <v>3.3333333333333335</v>
      </c>
      <c r="F31" s="86">
        <f t="shared" si="2"/>
        <v>0</v>
      </c>
      <c r="G31" s="102">
        <f t="shared" si="3"/>
        <v>22.22222222222222</v>
      </c>
      <c r="H31" s="102">
        <f t="shared" si="4"/>
        <v>33.33333333333333</v>
      </c>
      <c r="I31" s="95"/>
      <c r="J31" s="95"/>
      <c r="K31" s="95"/>
      <c r="L31" s="95"/>
      <c r="M31" s="95"/>
      <c r="N31" s="95"/>
      <c r="O31" s="95"/>
      <c r="P31" s="95"/>
      <c r="Q31" s="95"/>
    </row>
    <row r="32" spans="1:17" ht="13.5">
      <c r="A32" s="87">
        <v>18</v>
      </c>
      <c r="B32" s="86">
        <f aca="true" t="shared" si="6" ref="B32:B46">$B$6</f>
        <v>10</v>
      </c>
      <c r="C32" s="86">
        <f>$B$5</f>
        <v>0</v>
      </c>
      <c r="D32" s="86">
        <f>B$6</f>
        <v>10</v>
      </c>
      <c r="E32" s="102">
        <f t="shared" si="1"/>
        <v>6.666666666666667</v>
      </c>
      <c r="F32" s="86">
        <f t="shared" si="2"/>
        <v>10</v>
      </c>
      <c r="G32" s="102">
        <f t="shared" si="3"/>
        <v>22.22222222222222</v>
      </c>
      <c r="H32" s="102">
        <f t="shared" si="4"/>
        <v>33.33333333333333</v>
      </c>
      <c r="I32" s="95"/>
      <c r="J32" s="95"/>
      <c r="K32" s="95"/>
      <c r="L32" s="95"/>
      <c r="M32" s="95"/>
      <c r="N32" s="95"/>
      <c r="O32" s="95"/>
      <c r="P32" s="95"/>
      <c r="Q32" s="95"/>
    </row>
    <row r="33" spans="1:17" ht="13.5">
      <c r="A33" s="87">
        <v>19</v>
      </c>
      <c r="B33" s="86">
        <f t="shared" si="6"/>
        <v>10</v>
      </c>
      <c r="C33" s="86">
        <f>$B$5</f>
        <v>0</v>
      </c>
      <c r="D33" s="86">
        <f>B$7</f>
        <v>40</v>
      </c>
      <c r="E33" s="102">
        <f t="shared" si="1"/>
        <v>16.666666666666668</v>
      </c>
      <c r="F33" s="86">
        <f t="shared" si="2"/>
        <v>10</v>
      </c>
      <c r="G33" s="102">
        <f t="shared" si="3"/>
        <v>288.8888888888889</v>
      </c>
      <c r="H33" s="102">
        <f t="shared" si="4"/>
        <v>433.3333333333333</v>
      </c>
      <c r="I33" s="95"/>
      <c r="J33" s="95"/>
      <c r="K33" s="95"/>
      <c r="L33" s="95"/>
      <c r="M33" s="95"/>
      <c r="N33" s="95"/>
      <c r="O33" s="95"/>
      <c r="P33" s="95"/>
      <c r="Q33" s="95"/>
    </row>
    <row r="34" spans="1:17" ht="13.5">
      <c r="A34" s="87">
        <v>20</v>
      </c>
      <c r="B34" s="86">
        <f t="shared" si="6"/>
        <v>10</v>
      </c>
      <c r="C34" s="86">
        <f>$B$5</f>
        <v>0</v>
      </c>
      <c r="D34" s="86">
        <f>B$8</f>
        <v>90</v>
      </c>
      <c r="E34" s="102">
        <f t="shared" si="1"/>
        <v>33.333333333333336</v>
      </c>
      <c r="F34" s="86">
        <f t="shared" si="2"/>
        <v>10</v>
      </c>
      <c r="G34" s="102">
        <f t="shared" si="3"/>
        <v>1622.2222222222222</v>
      </c>
      <c r="H34" s="102">
        <f t="shared" si="4"/>
        <v>2433.333333333333</v>
      </c>
      <c r="I34" s="95"/>
      <c r="J34" s="95"/>
      <c r="K34" s="95"/>
      <c r="L34" s="95"/>
      <c r="M34" s="95"/>
      <c r="N34" s="95"/>
      <c r="O34" s="95"/>
      <c r="P34" s="95"/>
      <c r="Q34" s="95"/>
    </row>
    <row r="35" spans="1:17" ht="13.5">
      <c r="A35" s="87">
        <v>21</v>
      </c>
      <c r="B35" s="86">
        <f t="shared" si="6"/>
        <v>10</v>
      </c>
      <c r="C35" s="86">
        <f>$B$6</f>
        <v>10</v>
      </c>
      <c r="D35" s="86">
        <f>$B$5</f>
        <v>0</v>
      </c>
      <c r="E35" s="102">
        <f t="shared" si="1"/>
        <v>6.666666666666667</v>
      </c>
      <c r="F35" s="86">
        <f t="shared" si="2"/>
        <v>10</v>
      </c>
      <c r="G35" s="102">
        <f t="shared" si="3"/>
        <v>22.22222222222222</v>
      </c>
      <c r="H35" s="102">
        <f t="shared" si="4"/>
        <v>33.33333333333333</v>
      </c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3.5">
      <c r="A36" s="87">
        <v>22</v>
      </c>
      <c r="B36" s="86">
        <f t="shared" si="6"/>
        <v>10</v>
      </c>
      <c r="C36" s="86">
        <f>$B$6</f>
        <v>10</v>
      </c>
      <c r="D36" s="86">
        <f>B$6</f>
        <v>10</v>
      </c>
      <c r="E36" s="102">
        <f t="shared" si="1"/>
        <v>10</v>
      </c>
      <c r="F36" s="86">
        <f t="shared" si="2"/>
        <v>10</v>
      </c>
      <c r="G36" s="102">
        <f t="shared" si="3"/>
        <v>0</v>
      </c>
      <c r="H36" s="102">
        <f t="shared" si="4"/>
        <v>0</v>
      </c>
      <c r="I36" s="95"/>
      <c r="J36" s="95"/>
      <c r="K36" s="95"/>
      <c r="L36" s="95"/>
      <c r="M36" s="95"/>
      <c r="N36" s="95"/>
      <c r="O36" s="95"/>
      <c r="P36" s="95"/>
      <c r="Q36" s="95"/>
    </row>
    <row r="37" spans="1:17" ht="13.5">
      <c r="A37" s="87">
        <v>23</v>
      </c>
      <c r="B37" s="86">
        <f t="shared" si="6"/>
        <v>10</v>
      </c>
      <c r="C37" s="86">
        <f>$B$6</f>
        <v>10</v>
      </c>
      <c r="D37" s="86">
        <f>B$7</f>
        <v>40</v>
      </c>
      <c r="E37" s="102">
        <f t="shared" si="1"/>
        <v>20</v>
      </c>
      <c r="F37" s="86">
        <f t="shared" si="2"/>
        <v>10</v>
      </c>
      <c r="G37" s="102">
        <f t="shared" si="3"/>
        <v>200</v>
      </c>
      <c r="H37" s="102">
        <f t="shared" si="4"/>
        <v>300</v>
      </c>
      <c r="I37" s="95"/>
      <c r="J37" s="95"/>
      <c r="K37" s="95"/>
      <c r="L37" s="95"/>
      <c r="M37" s="95"/>
      <c r="N37" s="95"/>
      <c r="O37" s="95"/>
      <c r="P37" s="95"/>
      <c r="Q37" s="95"/>
    </row>
    <row r="38" spans="1:17" ht="13.5">
      <c r="A38" s="87">
        <v>24</v>
      </c>
      <c r="B38" s="86">
        <f t="shared" si="6"/>
        <v>10</v>
      </c>
      <c r="C38" s="86">
        <f>$B$6</f>
        <v>10</v>
      </c>
      <c r="D38" s="86">
        <f>B$8</f>
        <v>90</v>
      </c>
      <c r="E38" s="102">
        <f t="shared" si="1"/>
        <v>36.666666666666664</v>
      </c>
      <c r="F38" s="86">
        <f t="shared" si="2"/>
        <v>10</v>
      </c>
      <c r="G38" s="102">
        <f t="shared" si="3"/>
        <v>1422.2222222222222</v>
      </c>
      <c r="H38" s="102">
        <f t="shared" si="4"/>
        <v>2133.333333333333</v>
      </c>
      <c r="I38" s="95"/>
      <c r="J38" s="95"/>
      <c r="K38" s="95"/>
      <c r="L38" s="95"/>
      <c r="M38" s="95"/>
      <c r="N38" s="95"/>
      <c r="O38" s="95"/>
      <c r="P38" s="95"/>
      <c r="Q38" s="95"/>
    </row>
    <row r="39" spans="1:17" ht="13.5">
      <c r="A39" s="87">
        <v>25</v>
      </c>
      <c r="B39" s="86">
        <f t="shared" si="6"/>
        <v>10</v>
      </c>
      <c r="C39" s="86">
        <f>$B$7</f>
        <v>40</v>
      </c>
      <c r="D39" s="86">
        <f>$B$5</f>
        <v>0</v>
      </c>
      <c r="E39" s="102">
        <f t="shared" si="1"/>
        <v>16.666666666666668</v>
      </c>
      <c r="F39" s="86">
        <f t="shared" si="2"/>
        <v>10</v>
      </c>
      <c r="G39" s="102">
        <f t="shared" si="3"/>
        <v>288.8888888888889</v>
      </c>
      <c r="H39" s="102">
        <f t="shared" si="4"/>
        <v>433.3333333333333</v>
      </c>
      <c r="I39" s="95"/>
      <c r="J39" s="95"/>
      <c r="K39" s="95"/>
      <c r="L39" s="95"/>
      <c r="M39" s="95"/>
      <c r="N39" s="95"/>
      <c r="O39" s="95"/>
      <c r="P39" s="95"/>
      <c r="Q39" s="95"/>
    </row>
    <row r="40" spans="1:17" ht="13.5">
      <c r="A40" s="87">
        <v>26</v>
      </c>
      <c r="B40" s="86">
        <f t="shared" si="6"/>
        <v>10</v>
      </c>
      <c r="C40" s="86">
        <f>$B$7</f>
        <v>40</v>
      </c>
      <c r="D40" s="86">
        <f>B$6</f>
        <v>10</v>
      </c>
      <c r="E40" s="102">
        <f t="shared" si="1"/>
        <v>20</v>
      </c>
      <c r="F40" s="86">
        <f t="shared" si="2"/>
        <v>10</v>
      </c>
      <c r="G40" s="102">
        <f t="shared" si="3"/>
        <v>200</v>
      </c>
      <c r="H40" s="102">
        <f t="shared" si="4"/>
        <v>300</v>
      </c>
      <c r="I40" s="95"/>
      <c r="J40" s="95"/>
      <c r="K40" s="95"/>
      <c r="L40" s="95"/>
      <c r="M40" s="95"/>
      <c r="N40" s="95"/>
      <c r="O40" s="95"/>
      <c r="P40" s="95"/>
      <c r="Q40" s="95"/>
    </row>
    <row r="41" spans="1:17" ht="13.5">
      <c r="A41" s="87">
        <v>27</v>
      </c>
      <c r="B41" s="86">
        <f t="shared" si="6"/>
        <v>10</v>
      </c>
      <c r="C41" s="86">
        <f>$B$7</f>
        <v>40</v>
      </c>
      <c r="D41" s="86">
        <f>B$7</f>
        <v>40</v>
      </c>
      <c r="E41" s="102">
        <f t="shared" si="1"/>
        <v>30</v>
      </c>
      <c r="F41" s="86">
        <f t="shared" si="2"/>
        <v>40</v>
      </c>
      <c r="G41" s="102">
        <f t="shared" si="3"/>
        <v>200</v>
      </c>
      <c r="H41" s="102">
        <f t="shared" si="4"/>
        <v>300</v>
      </c>
      <c r="I41" s="95"/>
      <c r="J41" s="95"/>
      <c r="K41" s="95"/>
      <c r="L41" s="95"/>
      <c r="M41" s="95"/>
      <c r="N41" s="95"/>
      <c r="O41" s="95"/>
      <c r="P41" s="95"/>
      <c r="Q41" s="95"/>
    </row>
    <row r="42" spans="1:17" ht="13.5">
      <c r="A42" s="87">
        <v>28</v>
      </c>
      <c r="B42" s="86">
        <f t="shared" si="6"/>
        <v>10</v>
      </c>
      <c r="C42" s="86">
        <f>$B$7</f>
        <v>40</v>
      </c>
      <c r="D42" s="86">
        <f>B$8</f>
        <v>90</v>
      </c>
      <c r="E42" s="102">
        <f t="shared" si="1"/>
        <v>46.666666666666664</v>
      </c>
      <c r="F42" s="86">
        <f t="shared" si="2"/>
        <v>40</v>
      </c>
      <c r="G42" s="102">
        <f t="shared" si="3"/>
        <v>1088.888888888889</v>
      </c>
      <c r="H42" s="102">
        <f t="shared" si="4"/>
        <v>1633.3333333333335</v>
      </c>
      <c r="I42" s="95"/>
      <c r="J42" s="95"/>
      <c r="K42" s="95"/>
      <c r="L42" s="95"/>
      <c r="M42" s="95"/>
      <c r="N42" s="95"/>
      <c r="O42" s="95"/>
      <c r="P42" s="95"/>
      <c r="Q42" s="95"/>
    </row>
    <row r="43" spans="1:17" ht="13.5">
      <c r="A43" s="87">
        <v>29</v>
      </c>
      <c r="B43" s="86">
        <f t="shared" si="6"/>
        <v>10</v>
      </c>
      <c r="C43" s="86">
        <f>$B$8</f>
        <v>90</v>
      </c>
      <c r="D43" s="86">
        <f>$B$5</f>
        <v>0</v>
      </c>
      <c r="E43" s="102">
        <f t="shared" si="1"/>
        <v>33.333333333333336</v>
      </c>
      <c r="F43" s="86">
        <f t="shared" si="2"/>
        <v>10</v>
      </c>
      <c r="G43" s="102">
        <f t="shared" si="3"/>
        <v>1622.2222222222222</v>
      </c>
      <c r="H43" s="102">
        <f t="shared" si="4"/>
        <v>2433.333333333333</v>
      </c>
      <c r="I43" s="95"/>
      <c r="J43" s="95"/>
      <c r="K43" s="95"/>
      <c r="L43" s="95"/>
      <c r="M43" s="95"/>
      <c r="N43" s="95"/>
      <c r="O43" s="95"/>
      <c r="P43" s="95"/>
      <c r="Q43" s="95"/>
    </row>
    <row r="44" spans="1:17" ht="13.5">
      <c r="A44" s="87">
        <v>30</v>
      </c>
      <c r="B44" s="86">
        <f t="shared" si="6"/>
        <v>10</v>
      </c>
      <c r="C44" s="86">
        <f>$B$8</f>
        <v>90</v>
      </c>
      <c r="D44" s="86">
        <f>B$6</f>
        <v>10</v>
      </c>
      <c r="E44" s="102">
        <f t="shared" si="1"/>
        <v>36.666666666666664</v>
      </c>
      <c r="F44" s="86">
        <f t="shared" si="2"/>
        <v>10</v>
      </c>
      <c r="G44" s="102">
        <f t="shared" si="3"/>
        <v>1422.2222222222222</v>
      </c>
      <c r="H44" s="102">
        <f t="shared" si="4"/>
        <v>2133.333333333333</v>
      </c>
      <c r="I44" s="95"/>
      <c r="J44" s="95"/>
      <c r="K44" s="95"/>
      <c r="L44" s="95"/>
      <c r="M44" s="95"/>
      <c r="N44" s="95"/>
      <c r="O44" s="95"/>
      <c r="P44" s="95"/>
      <c r="Q44" s="95"/>
    </row>
    <row r="45" spans="1:17" ht="13.5">
      <c r="A45" s="87">
        <v>31</v>
      </c>
      <c r="B45" s="86">
        <f t="shared" si="6"/>
        <v>10</v>
      </c>
      <c r="C45" s="86">
        <f>$B$8</f>
        <v>90</v>
      </c>
      <c r="D45" s="86">
        <f>B$7</f>
        <v>40</v>
      </c>
      <c r="E45" s="102">
        <f t="shared" si="1"/>
        <v>46.666666666666664</v>
      </c>
      <c r="F45" s="86">
        <f t="shared" si="2"/>
        <v>40</v>
      </c>
      <c r="G45" s="102">
        <f t="shared" si="3"/>
        <v>1088.888888888889</v>
      </c>
      <c r="H45" s="102">
        <f t="shared" si="4"/>
        <v>1633.3333333333335</v>
      </c>
      <c r="I45" s="95"/>
      <c r="J45" s="95"/>
      <c r="K45" s="95"/>
      <c r="L45" s="95"/>
      <c r="M45" s="95"/>
      <c r="N45" s="95"/>
      <c r="O45" s="95"/>
      <c r="P45" s="95"/>
      <c r="Q45" s="95"/>
    </row>
    <row r="46" spans="1:17" ht="13.5">
      <c r="A46" s="87">
        <v>32</v>
      </c>
      <c r="B46" s="86">
        <f t="shared" si="6"/>
        <v>10</v>
      </c>
      <c r="C46" s="86">
        <f>$B$8</f>
        <v>90</v>
      </c>
      <c r="D46" s="86">
        <f>B$8</f>
        <v>90</v>
      </c>
      <c r="E46" s="102">
        <f t="shared" si="1"/>
        <v>63.333333333333336</v>
      </c>
      <c r="F46" s="86">
        <f t="shared" si="2"/>
        <v>90</v>
      </c>
      <c r="G46" s="102">
        <f t="shared" si="3"/>
        <v>1422.2222222222222</v>
      </c>
      <c r="H46" s="102">
        <f t="shared" si="4"/>
        <v>2133.333333333333</v>
      </c>
      <c r="I46" s="95"/>
      <c r="J46" s="95"/>
      <c r="K46" s="95"/>
      <c r="L46" s="95"/>
      <c r="M46" s="95"/>
      <c r="N46" s="95"/>
      <c r="O46" s="95"/>
      <c r="P46" s="95"/>
      <c r="Q46" s="95"/>
    </row>
    <row r="47" spans="1:17" ht="13.5">
      <c r="A47" s="87">
        <v>33</v>
      </c>
      <c r="B47" s="86">
        <f>$B$7</f>
        <v>40</v>
      </c>
      <c r="C47" s="86">
        <f>$B$5</f>
        <v>0</v>
      </c>
      <c r="D47" s="86">
        <f>$B$5</f>
        <v>0</v>
      </c>
      <c r="E47" s="102">
        <f t="shared" si="1"/>
        <v>13.333333333333334</v>
      </c>
      <c r="F47" s="86">
        <f t="shared" si="2"/>
        <v>0</v>
      </c>
      <c r="G47" s="102">
        <f t="shared" si="3"/>
        <v>355.55555555555554</v>
      </c>
      <c r="H47" s="102">
        <f t="shared" si="4"/>
        <v>533.3333333333333</v>
      </c>
      <c r="I47" s="95"/>
      <c r="J47" s="95"/>
      <c r="K47" s="95"/>
      <c r="L47" s="95"/>
      <c r="M47" s="95"/>
      <c r="N47" s="95"/>
      <c r="O47" s="95"/>
      <c r="P47" s="95"/>
      <c r="Q47" s="95"/>
    </row>
    <row r="48" spans="1:17" ht="13.5">
      <c r="A48" s="87">
        <v>34</v>
      </c>
      <c r="B48" s="86">
        <f aca="true" t="shared" si="7" ref="B48:B62">$B$7</f>
        <v>40</v>
      </c>
      <c r="C48" s="86">
        <f>$B$5</f>
        <v>0</v>
      </c>
      <c r="D48" s="86">
        <f>B$6</f>
        <v>10</v>
      </c>
      <c r="E48" s="102">
        <f t="shared" si="1"/>
        <v>16.666666666666668</v>
      </c>
      <c r="F48" s="86">
        <f t="shared" si="2"/>
        <v>10</v>
      </c>
      <c r="G48" s="102">
        <f t="shared" si="3"/>
        <v>288.8888888888889</v>
      </c>
      <c r="H48" s="102">
        <f t="shared" si="4"/>
        <v>433.3333333333333</v>
      </c>
      <c r="I48" s="95"/>
      <c r="J48" s="95"/>
      <c r="K48" s="95"/>
      <c r="L48" s="95"/>
      <c r="M48" s="95"/>
      <c r="N48" s="95"/>
      <c r="O48" s="95"/>
      <c r="P48" s="95"/>
      <c r="Q48" s="95"/>
    </row>
    <row r="49" spans="1:17" ht="13.5">
      <c r="A49" s="87">
        <v>35</v>
      </c>
      <c r="B49" s="86">
        <f t="shared" si="7"/>
        <v>40</v>
      </c>
      <c r="C49" s="86">
        <f>$B$5</f>
        <v>0</v>
      </c>
      <c r="D49" s="86">
        <f>B$7</f>
        <v>40</v>
      </c>
      <c r="E49" s="102">
        <f t="shared" si="1"/>
        <v>26.666666666666668</v>
      </c>
      <c r="F49" s="86">
        <f t="shared" si="2"/>
        <v>40</v>
      </c>
      <c r="G49" s="102">
        <f t="shared" si="3"/>
        <v>355.55555555555554</v>
      </c>
      <c r="H49" s="102">
        <f t="shared" si="4"/>
        <v>533.3333333333333</v>
      </c>
      <c r="I49" s="95"/>
      <c r="J49" s="95"/>
      <c r="K49" s="95"/>
      <c r="L49" s="95"/>
      <c r="M49" s="95"/>
      <c r="N49" s="95"/>
      <c r="O49" s="95"/>
      <c r="P49" s="95"/>
      <c r="Q49" s="95"/>
    </row>
    <row r="50" spans="1:17" ht="13.5">
      <c r="A50" s="87">
        <v>36</v>
      </c>
      <c r="B50" s="86">
        <f t="shared" si="7"/>
        <v>40</v>
      </c>
      <c r="C50" s="86">
        <f>$B$5</f>
        <v>0</v>
      </c>
      <c r="D50" s="86">
        <f>B$8</f>
        <v>90</v>
      </c>
      <c r="E50" s="102">
        <f t="shared" si="1"/>
        <v>43.333333333333336</v>
      </c>
      <c r="F50" s="86">
        <f t="shared" si="2"/>
        <v>40</v>
      </c>
      <c r="G50" s="102">
        <f t="shared" si="3"/>
        <v>1355.5555555555557</v>
      </c>
      <c r="H50" s="102">
        <f t="shared" si="4"/>
        <v>2033.3333333333335</v>
      </c>
      <c r="I50" s="95"/>
      <c r="J50" s="95"/>
      <c r="K50" s="95"/>
      <c r="L50" s="95"/>
      <c r="M50" s="95"/>
      <c r="N50" s="95"/>
      <c r="O50" s="95"/>
      <c r="P50" s="95"/>
      <c r="Q50" s="95"/>
    </row>
    <row r="51" spans="1:17" ht="13.5">
      <c r="A51" s="87">
        <v>37</v>
      </c>
      <c r="B51" s="86">
        <f t="shared" si="7"/>
        <v>40</v>
      </c>
      <c r="C51" s="86">
        <f>$B$6</f>
        <v>10</v>
      </c>
      <c r="D51" s="86">
        <f>$B$5</f>
        <v>0</v>
      </c>
      <c r="E51" s="102">
        <f t="shared" si="1"/>
        <v>16.666666666666668</v>
      </c>
      <c r="F51" s="86">
        <f t="shared" si="2"/>
        <v>10</v>
      </c>
      <c r="G51" s="102">
        <f t="shared" si="3"/>
        <v>288.8888888888889</v>
      </c>
      <c r="H51" s="102">
        <f t="shared" si="4"/>
        <v>433.3333333333333</v>
      </c>
      <c r="I51" s="95"/>
      <c r="J51" s="95"/>
      <c r="K51" s="95"/>
      <c r="L51" s="95"/>
      <c r="M51" s="95"/>
      <c r="N51" s="95"/>
      <c r="O51" s="95"/>
      <c r="P51" s="95"/>
      <c r="Q51" s="95"/>
    </row>
    <row r="52" spans="1:17" ht="13.5">
      <c r="A52" s="87">
        <v>38</v>
      </c>
      <c r="B52" s="86">
        <f t="shared" si="7"/>
        <v>40</v>
      </c>
      <c r="C52" s="86">
        <f>$B$6</f>
        <v>10</v>
      </c>
      <c r="D52" s="86">
        <f>B$6</f>
        <v>10</v>
      </c>
      <c r="E52" s="102">
        <f t="shared" si="1"/>
        <v>20</v>
      </c>
      <c r="F52" s="86">
        <f t="shared" si="2"/>
        <v>10</v>
      </c>
      <c r="G52" s="102">
        <f t="shared" si="3"/>
        <v>200</v>
      </c>
      <c r="H52" s="102">
        <f t="shared" si="4"/>
        <v>300</v>
      </c>
      <c r="I52" s="95"/>
      <c r="J52" s="95"/>
      <c r="K52" s="95"/>
      <c r="L52" s="95"/>
      <c r="M52" s="95"/>
      <c r="N52" s="95"/>
      <c r="O52" s="95"/>
      <c r="P52" s="95"/>
      <c r="Q52" s="95"/>
    </row>
    <row r="53" spans="1:17" ht="13.5">
      <c r="A53" s="87">
        <v>39</v>
      </c>
      <c r="B53" s="86">
        <f t="shared" si="7"/>
        <v>40</v>
      </c>
      <c r="C53" s="86">
        <f>$B$6</f>
        <v>10</v>
      </c>
      <c r="D53" s="86">
        <f>B$7</f>
        <v>40</v>
      </c>
      <c r="E53" s="102">
        <f t="shared" si="1"/>
        <v>30</v>
      </c>
      <c r="F53" s="86">
        <f t="shared" si="2"/>
        <v>40</v>
      </c>
      <c r="G53" s="102">
        <f t="shared" si="3"/>
        <v>200</v>
      </c>
      <c r="H53" s="102">
        <f t="shared" si="4"/>
        <v>300</v>
      </c>
      <c r="I53" s="95"/>
      <c r="J53" s="95"/>
      <c r="K53" s="95"/>
      <c r="L53" s="95"/>
      <c r="M53" s="95"/>
      <c r="N53" s="95"/>
      <c r="O53" s="95"/>
      <c r="P53" s="95"/>
      <c r="Q53" s="95"/>
    </row>
    <row r="54" spans="1:17" ht="13.5">
      <c r="A54" s="87">
        <v>40</v>
      </c>
      <c r="B54" s="86">
        <f t="shared" si="7"/>
        <v>40</v>
      </c>
      <c r="C54" s="86">
        <f>$B$6</f>
        <v>10</v>
      </c>
      <c r="D54" s="86">
        <f>B$8</f>
        <v>90</v>
      </c>
      <c r="E54" s="102">
        <f t="shared" si="1"/>
        <v>46.666666666666664</v>
      </c>
      <c r="F54" s="86">
        <f t="shared" si="2"/>
        <v>40</v>
      </c>
      <c r="G54" s="102">
        <f t="shared" si="3"/>
        <v>1088.888888888889</v>
      </c>
      <c r="H54" s="102">
        <f t="shared" si="4"/>
        <v>1633.3333333333335</v>
      </c>
      <c r="I54" s="95"/>
      <c r="J54" s="95"/>
      <c r="K54" s="95"/>
      <c r="L54" s="95"/>
      <c r="M54" s="95"/>
      <c r="N54" s="95"/>
      <c r="O54" s="95"/>
      <c r="P54" s="95"/>
      <c r="Q54" s="95"/>
    </row>
    <row r="55" spans="1:17" ht="13.5">
      <c r="A55" s="87">
        <v>41</v>
      </c>
      <c r="B55" s="86">
        <f t="shared" si="7"/>
        <v>40</v>
      </c>
      <c r="C55" s="86">
        <f>$B$7</f>
        <v>40</v>
      </c>
      <c r="D55" s="86">
        <f>$B$5</f>
        <v>0</v>
      </c>
      <c r="E55" s="102">
        <f t="shared" si="1"/>
        <v>26.666666666666668</v>
      </c>
      <c r="F55" s="86">
        <f t="shared" si="2"/>
        <v>40</v>
      </c>
      <c r="G55" s="102">
        <f t="shared" si="3"/>
        <v>355.55555555555554</v>
      </c>
      <c r="H55" s="102">
        <f t="shared" si="4"/>
        <v>533.3333333333333</v>
      </c>
      <c r="I55" s="95"/>
      <c r="J55" s="95"/>
      <c r="K55" s="95"/>
      <c r="L55" s="95"/>
      <c r="M55" s="95"/>
      <c r="N55" s="95"/>
      <c r="O55" s="95"/>
      <c r="P55" s="95"/>
      <c r="Q55" s="95"/>
    </row>
    <row r="56" spans="1:17" ht="13.5">
      <c r="A56" s="87">
        <v>42</v>
      </c>
      <c r="B56" s="86">
        <f t="shared" si="7"/>
        <v>40</v>
      </c>
      <c r="C56" s="86">
        <f>$B$7</f>
        <v>40</v>
      </c>
      <c r="D56" s="86">
        <f>B$6</f>
        <v>10</v>
      </c>
      <c r="E56" s="102">
        <f t="shared" si="1"/>
        <v>30</v>
      </c>
      <c r="F56" s="86">
        <f t="shared" si="2"/>
        <v>40</v>
      </c>
      <c r="G56" s="102">
        <f t="shared" si="3"/>
        <v>200</v>
      </c>
      <c r="H56" s="102">
        <f t="shared" si="4"/>
        <v>300</v>
      </c>
      <c r="I56" s="95"/>
      <c r="J56" s="95"/>
      <c r="K56" s="95"/>
      <c r="L56" s="95"/>
      <c r="M56" s="95"/>
      <c r="N56" s="95"/>
      <c r="O56" s="95"/>
      <c r="P56" s="95"/>
      <c r="Q56" s="95"/>
    </row>
    <row r="57" spans="1:17" ht="13.5">
      <c r="A57" s="87">
        <v>43</v>
      </c>
      <c r="B57" s="86">
        <f t="shared" si="7"/>
        <v>40</v>
      </c>
      <c r="C57" s="86">
        <f>$B$7</f>
        <v>40</v>
      </c>
      <c r="D57" s="86">
        <f>B$7</f>
        <v>40</v>
      </c>
      <c r="E57" s="102">
        <f t="shared" si="1"/>
        <v>40</v>
      </c>
      <c r="F57" s="86">
        <f t="shared" si="2"/>
        <v>40</v>
      </c>
      <c r="G57" s="102">
        <f t="shared" si="3"/>
        <v>0</v>
      </c>
      <c r="H57" s="102">
        <f t="shared" si="4"/>
        <v>0</v>
      </c>
      <c r="I57" s="95"/>
      <c r="J57" s="95"/>
      <c r="K57" s="95"/>
      <c r="L57" s="95"/>
      <c r="M57" s="95"/>
      <c r="N57" s="95"/>
      <c r="O57" s="95"/>
      <c r="P57" s="95"/>
      <c r="Q57" s="95"/>
    </row>
    <row r="58" spans="1:17" ht="13.5">
      <c r="A58" s="87">
        <v>44</v>
      </c>
      <c r="B58" s="86">
        <f t="shared" si="7"/>
        <v>40</v>
      </c>
      <c r="C58" s="86">
        <f>$B$7</f>
        <v>40</v>
      </c>
      <c r="D58" s="86">
        <f>B$8</f>
        <v>90</v>
      </c>
      <c r="E58" s="102">
        <f t="shared" si="1"/>
        <v>56.666666666666664</v>
      </c>
      <c r="F58" s="86">
        <f t="shared" si="2"/>
        <v>40</v>
      </c>
      <c r="G58" s="102">
        <f t="shared" si="3"/>
        <v>555.5555555555555</v>
      </c>
      <c r="H58" s="102">
        <f t="shared" si="4"/>
        <v>833.333333333333</v>
      </c>
      <c r="I58" s="95"/>
      <c r="J58" s="95"/>
      <c r="K58" s="95"/>
      <c r="L58" s="95"/>
      <c r="M58" s="95"/>
      <c r="N58" s="95"/>
      <c r="O58" s="95"/>
      <c r="P58" s="95"/>
      <c r="Q58" s="95"/>
    </row>
    <row r="59" spans="1:17" ht="13.5">
      <c r="A59" s="87">
        <v>45</v>
      </c>
      <c r="B59" s="86">
        <f t="shared" si="7"/>
        <v>40</v>
      </c>
      <c r="C59" s="86">
        <f>$B$8</f>
        <v>90</v>
      </c>
      <c r="D59" s="86">
        <f>$B$5</f>
        <v>0</v>
      </c>
      <c r="E59" s="102">
        <f t="shared" si="1"/>
        <v>43.333333333333336</v>
      </c>
      <c r="F59" s="86">
        <f t="shared" si="2"/>
        <v>40</v>
      </c>
      <c r="G59" s="102">
        <f t="shared" si="3"/>
        <v>1355.5555555555557</v>
      </c>
      <c r="H59" s="102">
        <f t="shared" si="4"/>
        <v>2033.3333333333335</v>
      </c>
      <c r="I59" s="95"/>
      <c r="J59" s="95"/>
      <c r="K59" s="95"/>
      <c r="L59" s="95"/>
      <c r="M59" s="95"/>
      <c r="N59" s="95"/>
      <c r="O59" s="95"/>
      <c r="P59" s="95"/>
      <c r="Q59" s="95"/>
    </row>
    <row r="60" spans="1:17" ht="13.5">
      <c r="A60" s="87">
        <v>46</v>
      </c>
      <c r="B60" s="86">
        <f t="shared" si="7"/>
        <v>40</v>
      </c>
      <c r="C60" s="86">
        <f>$B$8</f>
        <v>90</v>
      </c>
      <c r="D60" s="86">
        <f>B$6</f>
        <v>10</v>
      </c>
      <c r="E60" s="102">
        <f t="shared" si="1"/>
        <v>46.666666666666664</v>
      </c>
      <c r="F60" s="86">
        <f t="shared" si="2"/>
        <v>40</v>
      </c>
      <c r="G60" s="102">
        <f t="shared" si="3"/>
        <v>1088.888888888889</v>
      </c>
      <c r="H60" s="102">
        <f t="shared" si="4"/>
        <v>1633.3333333333335</v>
      </c>
      <c r="I60" s="95"/>
      <c r="J60" s="95"/>
      <c r="K60" s="95"/>
      <c r="L60" s="95"/>
      <c r="M60" s="95"/>
      <c r="N60" s="95"/>
      <c r="O60" s="95"/>
      <c r="P60" s="95"/>
      <c r="Q60" s="95"/>
    </row>
    <row r="61" spans="1:17" ht="13.5">
      <c r="A61" s="87">
        <v>47</v>
      </c>
      <c r="B61" s="86">
        <f t="shared" si="7"/>
        <v>40</v>
      </c>
      <c r="C61" s="86">
        <f>$B$8</f>
        <v>90</v>
      </c>
      <c r="D61" s="86">
        <f>B$7</f>
        <v>40</v>
      </c>
      <c r="E61" s="102">
        <f t="shared" si="1"/>
        <v>56.666666666666664</v>
      </c>
      <c r="F61" s="86">
        <f t="shared" si="2"/>
        <v>40</v>
      </c>
      <c r="G61" s="102">
        <f t="shared" si="3"/>
        <v>555.5555555555555</v>
      </c>
      <c r="H61" s="102">
        <f t="shared" si="4"/>
        <v>833.333333333333</v>
      </c>
      <c r="I61" s="95"/>
      <c r="J61" s="95"/>
      <c r="K61" s="95"/>
      <c r="L61" s="95"/>
      <c r="M61" s="95"/>
      <c r="N61" s="95"/>
      <c r="O61" s="95"/>
      <c r="P61" s="95"/>
      <c r="Q61" s="95"/>
    </row>
    <row r="62" spans="1:17" ht="13.5">
      <c r="A62" s="87">
        <v>48</v>
      </c>
      <c r="B62" s="86">
        <f t="shared" si="7"/>
        <v>40</v>
      </c>
      <c r="C62" s="86">
        <f>$B$8</f>
        <v>90</v>
      </c>
      <c r="D62" s="86">
        <f>B$8</f>
        <v>90</v>
      </c>
      <c r="E62" s="102">
        <f t="shared" si="1"/>
        <v>73.33333333333333</v>
      </c>
      <c r="F62" s="86">
        <f t="shared" si="2"/>
        <v>90</v>
      </c>
      <c r="G62" s="102">
        <f t="shared" si="3"/>
        <v>555.5555555555555</v>
      </c>
      <c r="H62" s="102">
        <f t="shared" si="4"/>
        <v>833.333333333333</v>
      </c>
      <c r="I62" s="95"/>
      <c r="J62" s="95"/>
      <c r="K62" s="95"/>
      <c r="L62" s="95"/>
      <c r="M62" s="95"/>
      <c r="N62" s="95"/>
      <c r="O62" s="95"/>
      <c r="P62" s="95"/>
      <c r="Q62" s="95"/>
    </row>
    <row r="63" spans="1:17" ht="13.5">
      <c r="A63" s="87">
        <v>49</v>
      </c>
      <c r="B63" s="86">
        <f>$B$8</f>
        <v>90</v>
      </c>
      <c r="C63" s="86">
        <f>$B$5</f>
        <v>0</v>
      </c>
      <c r="D63" s="86">
        <f>$B$5</f>
        <v>0</v>
      </c>
      <c r="E63" s="102">
        <f t="shared" si="1"/>
        <v>30</v>
      </c>
      <c r="F63" s="86">
        <f t="shared" si="2"/>
        <v>0</v>
      </c>
      <c r="G63" s="102">
        <f t="shared" si="3"/>
        <v>1800</v>
      </c>
      <c r="H63" s="102">
        <f t="shared" si="4"/>
        <v>2700</v>
      </c>
      <c r="I63" s="95"/>
      <c r="J63" s="95"/>
      <c r="K63" s="95"/>
      <c r="L63" s="95"/>
      <c r="M63" s="95"/>
      <c r="N63" s="95"/>
      <c r="O63" s="95"/>
      <c r="P63" s="95"/>
      <c r="Q63" s="95"/>
    </row>
    <row r="64" spans="1:17" ht="13.5">
      <c r="A64" s="87">
        <v>50</v>
      </c>
      <c r="B64" s="86">
        <f aca="true" t="shared" si="8" ref="B64:B78">$B$8</f>
        <v>90</v>
      </c>
      <c r="C64" s="86">
        <f>$B$5</f>
        <v>0</v>
      </c>
      <c r="D64" s="86">
        <f>B$6</f>
        <v>10</v>
      </c>
      <c r="E64" s="102">
        <f t="shared" si="1"/>
        <v>33.333333333333336</v>
      </c>
      <c r="F64" s="86">
        <f t="shared" si="2"/>
        <v>10</v>
      </c>
      <c r="G64" s="102">
        <f t="shared" si="3"/>
        <v>1622.2222222222222</v>
      </c>
      <c r="H64" s="102">
        <f t="shared" si="4"/>
        <v>2433.333333333333</v>
      </c>
      <c r="I64" s="95"/>
      <c r="J64" s="95"/>
      <c r="K64" s="95"/>
      <c r="L64" s="95"/>
      <c r="M64" s="95"/>
      <c r="N64" s="95"/>
      <c r="O64" s="95"/>
      <c r="P64" s="95"/>
      <c r="Q64" s="95"/>
    </row>
    <row r="65" spans="1:17" ht="13.5">
      <c r="A65" s="87">
        <v>51</v>
      </c>
      <c r="B65" s="86">
        <f t="shared" si="8"/>
        <v>90</v>
      </c>
      <c r="C65" s="86">
        <f>$B$5</f>
        <v>0</v>
      </c>
      <c r="D65" s="86">
        <f>B$7</f>
        <v>40</v>
      </c>
      <c r="E65" s="102">
        <f t="shared" si="1"/>
        <v>43.333333333333336</v>
      </c>
      <c r="F65" s="86">
        <f t="shared" si="2"/>
        <v>40</v>
      </c>
      <c r="G65" s="102">
        <f t="shared" si="3"/>
        <v>1355.5555555555557</v>
      </c>
      <c r="H65" s="102">
        <f t="shared" si="4"/>
        <v>2033.3333333333335</v>
      </c>
      <c r="I65" s="95"/>
      <c r="J65" s="95"/>
      <c r="K65" s="95"/>
      <c r="L65" s="95"/>
      <c r="M65" s="95"/>
      <c r="N65" s="95"/>
      <c r="O65" s="95"/>
      <c r="P65" s="95"/>
      <c r="Q65" s="95"/>
    </row>
    <row r="66" spans="1:17" ht="13.5">
      <c r="A66" s="87">
        <v>52</v>
      </c>
      <c r="B66" s="86">
        <f t="shared" si="8"/>
        <v>90</v>
      </c>
      <c r="C66" s="86">
        <f>$B$5</f>
        <v>0</v>
      </c>
      <c r="D66" s="86">
        <f>B$8</f>
        <v>90</v>
      </c>
      <c r="E66" s="102">
        <f t="shared" si="1"/>
        <v>60</v>
      </c>
      <c r="F66" s="86">
        <f t="shared" si="2"/>
        <v>90</v>
      </c>
      <c r="G66" s="102">
        <f t="shared" si="3"/>
        <v>1800</v>
      </c>
      <c r="H66" s="102">
        <f t="shared" si="4"/>
        <v>2700</v>
      </c>
      <c r="I66" s="95"/>
      <c r="J66" s="95"/>
      <c r="K66" s="95"/>
      <c r="L66" s="95"/>
      <c r="M66" s="95"/>
      <c r="N66" s="95"/>
      <c r="O66" s="95"/>
      <c r="P66" s="95"/>
      <c r="Q66" s="95"/>
    </row>
    <row r="67" spans="1:17" ht="13.5">
      <c r="A67" s="87">
        <v>53</v>
      </c>
      <c r="B67" s="86">
        <f t="shared" si="8"/>
        <v>90</v>
      </c>
      <c r="C67" s="86">
        <f>$B$6</f>
        <v>10</v>
      </c>
      <c r="D67" s="86">
        <f>$B$5</f>
        <v>0</v>
      </c>
      <c r="E67" s="102">
        <f t="shared" si="1"/>
        <v>33.333333333333336</v>
      </c>
      <c r="F67" s="86">
        <f t="shared" si="2"/>
        <v>10</v>
      </c>
      <c r="G67" s="102">
        <f t="shared" si="3"/>
        <v>1622.2222222222222</v>
      </c>
      <c r="H67" s="102">
        <f t="shared" si="4"/>
        <v>2433.333333333333</v>
      </c>
      <c r="I67" s="95"/>
      <c r="J67" s="95"/>
      <c r="K67" s="95"/>
      <c r="L67" s="95"/>
      <c r="M67" s="95"/>
      <c r="N67" s="95"/>
      <c r="O67" s="95"/>
      <c r="P67" s="95"/>
      <c r="Q67" s="95"/>
    </row>
    <row r="68" spans="1:17" ht="13.5">
      <c r="A68" s="87">
        <v>54</v>
      </c>
      <c r="B68" s="86">
        <f t="shared" si="8"/>
        <v>90</v>
      </c>
      <c r="C68" s="86">
        <f>$B$6</f>
        <v>10</v>
      </c>
      <c r="D68" s="86">
        <f>B$6</f>
        <v>10</v>
      </c>
      <c r="E68" s="102">
        <f t="shared" si="1"/>
        <v>36.666666666666664</v>
      </c>
      <c r="F68" s="86">
        <f t="shared" si="2"/>
        <v>10</v>
      </c>
      <c r="G68" s="102">
        <f t="shared" si="3"/>
        <v>1422.2222222222222</v>
      </c>
      <c r="H68" s="102">
        <f t="shared" si="4"/>
        <v>2133.333333333333</v>
      </c>
      <c r="I68" s="95"/>
      <c r="J68" s="95"/>
      <c r="K68" s="95"/>
      <c r="L68" s="95"/>
      <c r="M68" s="95"/>
      <c r="N68" s="95"/>
      <c r="O68" s="95"/>
      <c r="P68" s="95"/>
      <c r="Q68" s="95"/>
    </row>
    <row r="69" spans="1:17" ht="13.5">
      <c r="A69" s="87">
        <v>55</v>
      </c>
      <c r="B69" s="86">
        <f t="shared" si="8"/>
        <v>90</v>
      </c>
      <c r="C69" s="86">
        <f>$B$6</f>
        <v>10</v>
      </c>
      <c r="D69" s="86">
        <f>B$7</f>
        <v>40</v>
      </c>
      <c r="E69" s="102">
        <f t="shared" si="1"/>
        <v>46.666666666666664</v>
      </c>
      <c r="F69" s="86">
        <f t="shared" si="2"/>
        <v>40</v>
      </c>
      <c r="G69" s="102">
        <f t="shared" si="3"/>
        <v>1088.888888888889</v>
      </c>
      <c r="H69" s="102">
        <f t="shared" si="4"/>
        <v>1633.3333333333335</v>
      </c>
      <c r="I69" s="95"/>
      <c r="J69" s="95"/>
      <c r="K69" s="95"/>
      <c r="L69" s="95"/>
      <c r="M69" s="95"/>
      <c r="N69" s="95"/>
      <c r="O69" s="95"/>
      <c r="P69" s="95"/>
      <c r="Q69" s="95"/>
    </row>
    <row r="70" spans="1:17" ht="13.5">
      <c r="A70" s="87">
        <v>56</v>
      </c>
      <c r="B70" s="86">
        <f t="shared" si="8"/>
        <v>90</v>
      </c>
      <c r="C70" s="86">
        <f>$B$6</f>
        <v>10</v>
      </c>
      <c r="D70" s="86">
        <f>B$8</f>
        <v>90</v>
      </c>
      <c r="E70" s="102">
        <f t="shared" si="1"/>
        <v>63.333333333333336</v>
      </c>
      <c r="F70" s="86">
        <f t="shared" si="2"/>
        <v>90</v>
      </c>
      <c r="G70" s="102">
        <f t="shared" si="3"/>
        <v>1422.2222222222222</v>
      </c>
      <c r="H70" s="102">
        <f t="shared" si="4"/>
        <v>2133.333333333333</v>
      </c>
      <c r="I70" s="95"/>
      <c r="J70" s="95"/>
      <c r="K70" s="95"/>
      <c r="L70" s="95"/>
      <c r="M70" s="95"/>
      <c r="N70" s="95"/>
      <c r="O70" s="95"/>
      <c r="P70" s="95"/>
      <c r="Q70" s="95"/>
    </row>
    <row r="71" spans="1:17" ht="13.5">
      <c r="A71" s="87">
        <v>57</v>
      </c>
      <c r="B71" s="86">
        <f t="shared" si="8"/>
        <v>90</v>
      </c>
      <c r="C71" s="86">
        <f>$B$7</f>
        <v>40</v>
      </c>
      <c r="D71" s="86">
        <f>$B$5</f>
        <v>0</v>
      </c>
      <c r="E71" s="102">
        <f t="shared" si="1"/>
        <v>43.333333333333336</v>
      </c>
      <c r="F71" s="86">
        <f t="shared" si="2"/>
        <v>40</v>
      </c>
      <c r="G71" s="102">
        <f t="shared" si="3"/>
        <v>1355.5555555555557</v>
      </c>
      <c r="H71" s="102">
        <f t="shared" si="4"/>
        <v>2033.3333333333335</v>
      </c>
      <c r="I71" s="95"/>
      <c r="J71" s="95"/>
      <c r="K71" s="95"/>
      <c r="L71" s="95"/>
      <c r="M71" s="95"/>
      <c r="N71" s="95"/>
      <c r="O71" s="95"/>
      <c r="P71" s="95"/>
      <c r="Q71" s="95"/>
    </row>
    <row r="72" spans="1:17" ht="13.5">
      <c r="A72" s="87">
        <v>58</v>
      </c>
      <c r="B72" s="86">
        <f t="shared" si="8"/>
        <v>90</v>
      </c>
      <c r="C72" s="86">
        <f>$B$7</f>
        <v>40</v>
      </c>
      <c r="D72" s="86">
        <f>B$6</f>
        <v>10</v>
      </c>
      <c r="E72" s="102">
        <f t="shared" si="1"/>
        <v>46.666666666666664</v>
      </c>
      <c r="F72" s="86">
        <f t="shared" si="2"/>
        <v>40</v>
      </c>
      <c r="G72" s="102">
        <f t="shared" si="3"/>
        <v>1088.888888888889</v>
      </c>
      <c r="H72" s="102">
        <f t="shared" si="4"/>
        <v>1633.3333333333335</v>
      </c>
      <c r="I72" s="95"/>
      <c r="J72" s="95"/>
      <c r="K72" s="95"/>
      <c r="L72" s="95"/>
      <c r="M72" s="95"/>
      <c r="N72" s="95"/>
      <c r="O72" s="95"/>
      <c r="P72" s="95"/>
      <c r="Q72" s="95"/>
    </row>
    <row r="73" spans="1:17" ht="13.5">
      <c r="A73" s="87">
        <v>59</v>
      </c>
      <c r="B73" s="86">
        <f t="shared" si="8"/>
        <v>90</v>
      </c>
      <c r="C73" s="86">
        <f>$B$7</f>
        <v>40</v>
      </c>
      <c r="D73" s="86">
        <f>B$7</f>
        <v>40</v>
      </c>
      <c r="E73" s="102">
        <f t="shared" si="1"/>
        <v>56.666666666666664</v>
      </c>
      <c r="F73" s="86">
        <f t="shared" si="2"/>
        <v>40</v>
      </c>
      <c r="G73" s="102">
        <f t="shared" si="3"/>
        <v>555.5555555555555</v>
      </c>
      <c r="H73" s="102">
        <f t="shared" si="4"/>
        <v>833.333333333333</v>
      </c>
      <c r="I73" s="95"/>
      <c r="J73" s="95"/>
      <c r="K73" s="95"/>
      <c r="L73" s="95"/>
      <c r="M73" s="95"/>
      <c r="N73" s="95"/>
      <c r="O73" s="95"/>
      <c r="P73" s="95"/>
      <c r="Q73" s="95"/>
    </row>
    <row r="74" spans="1:17" ht="13.5">
      <c r="A74" s="87">
        <v>60</v>
      </c>
      <c r="B74" s="86">
        <f t="shared" si="8"/>
        <v>90</v>
      </c>
      <c r="C74" s="86">
        <f>$B$7</f>
        <v>40</v>
      </c>
      <c r="D74" s="86">
        <f>B$8</f>
        <v>90</v>
      </c>
      <c r="E74" s="102">
        <f t="shared" si="1"/>
        <v>73.33333333333333</v>
      </c>
      <c r="F74" s="86">
        <f t="shared" si="2"/>
        <v>90</v>
      </c>
      <c r="G74" s="102">
        <f t="shared" si="3"/>
        <v>555.5555555555555</v>
      </c>
      <c r="H74" s="102">
        <f t="shared" si="4"/>
        <v>833.333333333333</v>
      </c>
      <c r="I74" s="95"/>
      <c r="J74" s="95"/>
      <c r="K74" s="95"/>
      <c r="L74" s="95"/>
      <c r="M74" s="95"/>
      <c r="N74" s="95"/>
      <c r="O74" s="95"/>
      <c r="P74" s="95"/>
      <c r="Q74" s="95"/>
    </row>
    <row r="75" spans="1:17" ht="13.5">
      <c r="A75" s="87">
        <v>61</v>
      </c>
      <c r="B75" s="86">
        <f t="shared" si="8"/>
        <v>90</v>
      </c>
      <c r="C75" s="86">
        <f>$B$8</f>
        <v>90</v>
      </c>
      <c r="D75" s="86">
        <f>$B$5</f>
        <v>0</v>
      </c>
      <c r="E75" s="102">
        <f t="shared" si="1"/>
        <v>60</v>
      </c>
      <c r="F75" s="86">
        <f t="shared" si="2"/>
        <v>90</v>
      </c>
      <c r="G75" s="102">
        <f t="shared" si="3"/>
        <v>1800</v>
      </c>
      <c r="H75" s="102">
        <f t="shared" si="4"/>
        <v>2700</v>
      </c>
      <c r="I75" s="95"/>
      <c r="J75" s="95"/>
      <c r="K75" s="95"/>
      <c r="L75" s="95"/>
      <c r="M75" s="95"/>
      <c r="N75" s="95"/>
      <c r="O75" s="95"/>
      <c r="P75" s="95"/>
      <c r="Q75" s="95"/>
    </row>
    <row r="76" spans="1:17" ht="13.5">
      <c r="A76" s="87">
        <v>62</v>
      </c>
      <c r="B76" s="86">
        <f t="shared" si="8"/>
        <v>90</v>
      </c>
      <c r="C76" s="86">
        <f>$B$8</f>
        <v>90</v>
      </c>
      <c r="D76" s="86">
        <f>B$6</f>
        <v>10</v>
      </c>
      <c r="E76" s="102">
        <f t="shared" si="1"/>
        <v>63.333333333333336</v>
      </c>
      <c r="F76" s="86">
        <f t="shared" si="2"/>
        <v>90</v>
      </c>
      <c r="G76" s="102">
        <f t="shared" si="3"/>
        <v>1422.2222222222222</v>
      </c>
      <c r="H76" s="102">
        <f t="shared" si="4"/>
        <v>2133.333333333333</v>
      </c>
      <c r="I76" s="95"/>
      <c r="J76" s="95"/>
      <c r="K76" s="95"/>
      <c r="L76" s="95"/>
      <c r="M76" s="95"/>
      <c r="N76" s="95"/>
      <c r="O76" s="95"/>
      <c r="P76" s="95"/>
      <c r="Q76" s="95"/>
    </row>
    <row r="77" spans="1:17" ht="13.5">
      <c r="A77" s="87">
        <v>63</v>
      </c>
      <c r="B77" s="86">
        <f t="shared" si="8"/>
        <v>90</v>
      </c>
      <c r="C77" s="86">
        <f>$B$8</f>
        <v>90</v>
      </c>
      <c r="D77" s="86">
        <f>B$7</f>
        <v>40</v>
      </c>
      <c r="E77" s="102">
        <f t="shared" si="1"/>
        <v>73.33333333333333</v>
      </c>
      <c r="F77" s="86">
        <f t="shared" si="2"/>
        <v>90</v>
      </c>
      <c r="G77" s="102">
        <f t="shared" si="3"/>
        <v>555.5555555555555</v>
      </c>
      <c r="H77" s="102">
        <f t="shared" si="4"/>
        <v>833.333333333333</v>
      </c>
      <c r="I77" s="95"/>
      <c r="J77" s="95"/>
      <c r="K77" s="95"/>
      <c r="L77" s="95"/>
      <c r="M77" s="95"/>
      <c r="N77" s="95"/>
      <c r="O77" s="95"/>
      <c r="P77" s="95"/>
      <c r="Q77" s="95"/>
    </row>
    <row r="78" spans="1:17" ht="13.5">
      <c r="A78" s="90">
        <v>64</v>
      </c>
      <c r="B78" s="89">
        <f t="shared" si="8"/>
        <v>90</v>
      </c>
      <c r="C78" s="89">
        <f>$B$8</f>
        <v>90</v>
      </c>
      <c r="D78" s="89">
        <f>B$8</f>
        <v>90</v>
      </c>
      <c r="E78" s="103">
        <f t="shared" si="1"/>
        <v>90</v>
      </c>
      <c r="F78" s="89">
        <f t="shared" si="2"/>
        <v>90</v>
      </c>
      <c r="G78" s="103">
        <f t="shared" si="3"/>
        <v>0</v>
      </c>
      <c r="H78" s="103">
        <f t="shared" si="4"/>
        <v>0</v>
      </c>
      <c r="I78" s="95"/>
      <c r="J78" s="95"/>
      <c r="K78" s="95"/>
      <c r="L78" s="95"/>
      <c r="M78" s="95"/>
      <c r="N78" s="95"/>
      <c r="O78" s="95"/>
      <c r="P78" s="95"/>
      <c r="Q78" s="95"/>
    </row>
    <row r="79" spans="1:17" ht="13.5">
      <c r="A79" s="141" t="s">
        <v>1</v>
      </c>
      <c r="B79" s="142"/>
      <c r="C79" s="142"/>
      <c r="D79" s="142"/>
      <c r="E79" s="104">
        <f>AVERAGE(E15:E78)</f>
        <v>35</v>
      </c>
      <c r="F79" s="99">
        <f>AVERAGE(F15:F78)</f>
        <v>31.25</v>
      </c>
      <c r="G79" s="99">
        <f>AVERAGE(G15:G78)</f>
        <v>816.6666666666665</v>
      </c>
      <c r="H79" s="104">
        <f>AVERAGE(H15:H78)</f>
        <v>1225</v>
      </c>
      <c r="I79" s="96"/>
      <c r="J79" s="96"/>
      <c r="K79" s="96"/>
      <c r="L79" s="96"/>
      <c r="M79" s="96"/>
      <c r="N79" s="96"/>
      <c r="O79" s="96"/>
      <c r="P79" s="96"/>
      <c r="Q79" s="96"/>
    </row>
    <row r="80" spans="1:17" ht="13.5">
      <c r="A80" s="68"/>
      <c r="B80" s="68"/>
      <c r="C80" s="68"/>
      <c r="D80" s="91" t="s">
        <v>2</v>
      </c>
      <c r="E80" s="92">
        <f>VARP(E15:E78)</f>
        <v>408.3333333333335</v>
      </c>
      <c r="F80" s="92">
        <f>VARP(F15:F78)</f>
        <v>873.4375</v>
      </c>
      <c r="G80" s="92">
        <f>VARP(G15:G78)</f>
        <v>408981.48148148146</v>
      </c>
      <c r="H80" s="92">
        <f>VARP(H15:H78)</f>
        <v>920208.3333333335</v>
      </c>
      <c r="I80" s="97"/>
      <c r="J80" s="97"/>
      <c r="K80" s="97"/>
      <c r="L80" s="97"/>
      <c r="M80" s="97"/>
      <c r="N80" s="97"/>
      <c r="O80" s="97"/>
      <c r="P80" s="97"/>
      <c r="Q80" s="97"/>
    </row>
    <row r="81" spans="1:17" ht="13.5">
      <c r="A81" s="68"/>
      <c r="B81" s="68"/>
      <c r="C81" s="68"/>
      <c r="D81" s="91" t="s">
        <v>3</v>
      </c>
      <c r="E81" s="93">
        <f>E80^0.5</f>
        <v>20.207259421636905</v>
      </c>
      <c r="F81" s="93">
        <f>F80^0.5</f>
        <v>29.553976043842223</v>
      </c>
      <c r="G81" s="93">
        <f>G80^0.5</f>
        <v>639.5165998482615</v>
      </c>
      <c r="H81" s="93">
        <f>H80^0.5</f>
        <v>959.2748997723924</v>
      </c>
      <c r="I81" s="98"/>
      <c r="J81" s="98"/>
      <c r="K81" s="98"/>
      <c r="L81" s="98"/>
      <c r="M81" s="98"/>
      <c r="N81" s="98"/>
      <c r="O81" s="98"/>
      <c r="P81" s="98"/>
      <c r="Q81" s="98"/>
    </row>
  </sheetData>
  <mergeCells count="4">
    <mergeCell ref="B14:D14"/>
    <mergeCell ref="A79:D79"/>
    <mergeCell ref="Z14:AB14"/>
    <mergeCell ref="Z20:AB20"/>
  </mergeCells>
  <printOptions/>
  <pageMargins left="0.75" right="0.75" top="1" bottom="1" header="0.512" footer="0.512"/>
  <pageSetup horizontalDpi="300" verticalDpi="300" orientation="portrait" paperSize="9" r:id="rId19"/>
  <legacyDrawing r:id="rId18"/>
  <oleObjects>
    <oleObject progId="Equation.3" shapeId="522335" r:id="rId1"/>
    <oleObject progId="Equation.3" shapeId="522336" r:id="rId2"/>
    <oleObject progId="Equation.3" shapeId="522337" r:id="rId3"/>
    <oleObject progId="Equation.3" shapeId="522338" r:id="rId4"/>
    <oleObject progId="Equation.3" shapeId="522339" r:id="rId5"/>
    <oleObject progId="Equation.3" shapeId="522340" r:id="rId6"/>
    <oleObject progId="Equation.3" shapeId="522341" r:id="rId7"/>
    <oleObject progId="Equation.3" shapeId="522342" r:id="rId8"/>
    <oleObject progId="Equation.3" shapeId="522343" r:id="rId9"/>
    <oleObject progId="Equation.3" shapeId="522344" r:id="rId10"/>
    <oleObject progId="Equation.3" shapeId="522345" r:id="rId11"/>
    <oleObject progId="Equation.3" shapeId="522346" r:id="rId12"/>
    <oleObject progId="Equation.3" shapeId="522347" r:id="rId13"/>
    <oleObject progId="Equation.3" shapeId="522348" r:id="rId14"/>
    <oleObject progId="Equation.3" shapeId="522349" r:id="rId15"/>
    <oleObject progId="Equation.3" shapeId="522351" r:id="rId16"/>
    <oleObject progId="Equation.3" shapeId="522352" r:id="rId17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P11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16" sqref="G16"/>
    </sheetView>
  </sheetViews>
  <sheetFormatPr defaultColWidth="8.88671875" defaultRowHeight="15"/>
  <cols>
    <col min="1" max="1" width="7.99609375" style="68" customWidth="1"/>
    <col min="2" max="2" width="8.5546875" style="68" bestFit="1" customWidth="1"/>
    <col min="3" max="11" width="8.4453125" style="68" bestFit="1" customWidth="1"/>
    <col min="12" max="15" width="8.10546875" style="68" bestFit="1" customWidth="1"/>
    <col min="16" max="16384" width="7.99609375" style="68" customWidth="1"/>
  </cols>
  <sheetData>
    <row r="1" spans="1:11" ht="15">
      <c r="A1" s="94" t="s">
        <v>74</v>
      </c>
      <c r="D1" s="109" t="s">
        <v>89</v>
      </c>
      <c r="E1" s="68" t="s">
        <v>75</v>
      </c>
      <c r="F1" s="109"/>
      <c r="G1" s="109"/>
      <c r="H1" s="109"/>
      <c r="I1" s="109"/>
      <c r="J1" s="109"/>
      <c r="K1" s="109"/>
    </row>
    <row r="3" spans="1:14" ht="15">
      <c r="A3" s="144" t="s">
        <v>75</v>
      </c>
      <c r="B3" s="145"/>
      <c r="C3" s="144" t="s">
        <v>76</v>
      </c>
      <c r="D3" s="144"/>
      <c r="E3" s="110"/>
      <c r="F3" s="110"/>
      <c r="G3" s="110"/>
      <c r="H3" s="110"/>
      <c r="I3" s="110"/>
      <c r="J3" s="110"/>
      <c r="K3" s="110"/>
      <c r="M3"/>
      <c r="N3"/>
    </row>
    <row r="4" spans="1:14" ht="15">
      <c r="A4" s="111" t="s">
        <v>77</v>
      </c>
      <c r="B4" s="112">
        <v>0</v>
      </c>
      <c r="C4" s="91" t="s">
        <v>1</v>
      </c>
      <c r="D4" s="91">
        <f>B4</f>
        <v>0</v>
      </c>
      <c r="E4" s="84"/>
      <c r="F4" s="84"/>
      <c r="G4" s="84"/>
      <c r="H4" s="84"/>
      <c r="I4" s="84"/>
      <c r="J4" s="84"/>
      <c r="K4" s="84"/>
      <c r="M4"/>
      <c r="N4"/>
    </row>
    <row r="5" spans="1:15" ht="18.75">
      <c r="A5" s="111" t="s">
        <v>78</v>
      </c>
      <c r="B5" s="112">
        <v>1</v>
      </c>
      <c r="C5" s="91" t="s">
        <v>2</v>
      </c>
      <c r="D5" s="113">
        <f>B5</f>
        <v>1</v>
      </c>
      <c r="E5" s="114"/>
      <c r="F5" s="114"/>
      <c r="G5" s="114"/>
      <c r="H5" s="114"/>
      <c r="I5" s="114"/>
      <c r="J5" s="114"/>
      <c r="K5" s="114"/>
      <c r="M5" s="123" t="s">
        <v>90</v>
      </c>
      <c r="N5">
        <f>TINV(0.05,9)</f>
        <v>2.262158886878751</v>
      </c>
      <c r="O5" s="115"/>
    </row>
    <row r="6" spans="3:14" ht="15">
      <c r="C6" s="91" t="s">
        <v>31</v>
      </c>
      <c r="D6" s="113">
        <f>SQRT(D5)</f>
        <v>1</v>
      </c>
      <c r="E6" s="114"/>
      <c r="F6" s="114"/>
      <c r="G6" s="114"/>
      <c r="H6" s="114"/>
      <c r="I6" s="114"/>
      <c r="J6" s="114"/>
      <c r="K6" s="114"/>
      <c r="M6"/>
      <c r="N6"/>
    </row>
    <row r="7" spans="13:15" ht="15">
      <c r="M7" s="116"/>
      <c r="N7" s="146" t="s">
        <v>37</v>
      </c>
      <c r="O7" s="146"/>
    </row>
    <row r="8" spans="1:16" ht="16.5">
      <c r="A8" s="91" t="s">
        <v>63</v>
      </c>
      <c r="B8" s="117" t="s">
        <v>79</v>
      </c>
      <c r="C8" s="118" t="s">
        <v>80</v>
      </c>
      <c r="D8" s="118" t="s">
        <v>81</v>
      </c>
      <c r="E8" s="118" t="s">
        <v>82</v>
      </c>
      <c r="F8" s="118" t="s">
        <v>83</v>
      </c>
      <c r="G8" s="118" t="s">
        <v>84</v>
      </c>
      <c r="H8" s="118" t="s">
        <v>85</v>
      </c>
      <c r="I8" s="118" t="s">
        <v>86</v>
      </c>
      <c r="J8" s="118" t="s">
        <v>87</v>
      </c>
      <c r="K8" s="118" t="s">
        <v>88</v>
      </c>
      <c r="L8" s="119" t="s">
        <v>64</v>
      </c>
      <c r="M8" s="120" t="s">
        <v>31</v>
      </c>
      <c r="N8" s="124" t="s">
        <v>5</v>
      </c>
      <c r="O8" s="124" t="s">
        <v>6</v>
      </c>
      <c r="P8" s="124" t="s">
        <v>91</v>
      </c>
    </row>
    <row r="9" spans="1:16" ht="15">
      <c r="A9" s="132">
        <v>1</v>
      </c>
      <c r="B9" s="125">
        <v>-0.3002321591338841</v>
      </c>
      <c r="C9" s="125">
        <v>-1.2776831681549083</v>
      </c>
      <c r="D9" s="125">
        <v>0.24425730771326926</v>
      </c>
      <c r="E9" s="125">
        <v>1.2764735402015503</v>
      </c>
      <c r="F9" s="125">
        <v>1.1983502190560102</v>
      </c>
      <c r="G9" s="125">
        <v>1.733133103698492</v>
      </c>
      <c r="H9" s="125">
        <v>-2.183587639592588</v>
      </c>
      <c r="I9" s="125">
        <v>-0.23418124328600243</v>
      </c>
      <c r="J9" s="125">
        <v>1.0950225259875879</v>
      </c>
      <c r="K9" s="125">
        <v>-1.0867006494663656</v>
      </c>
      <c r="L9" s="125">
        <f aca="true" t="shared" si="0" ref="L9:L40">AVERAGE(B9:K9)</f>
        <v>0.046485183702316135</v>
      </c>
      <c r="M9" s="125">
        <f aca="true" t="shared" si="1" ref="M9:M40">STDEVP(B9:K9)</f>
        <v>1.2260804747992162</v>
      </c>
      <c r="N9" s="125">
        <f>$L9-$N$5*$M9/SQRT(10-1)</f>
        <v>-0.8780444303295392</v>
      </c>
      <c r="O9" s="125">
        <f>$L9+$N$5*$M9/SQRT(10-1)</f>
        <v>0.9710147977341714</v>
      </c>
      <c r="P9" s="128">
        <f>IF(AND(N9&lt;0,O9&gt;0),1,0)</f>
        <v>1</v>
      </c>
    </row>
    <row r="10" spans="1:16" ht="15">
      <c r="A10" s="121">
        <v>2</v>
      </c>
      <c r="B10" s="126">
        <v>-0.6902041604917031</v>
      </c>
      <c r="C10" s="126">
        <v>-1.690432327450253</v>
      </c>
      <c r="D10" s="126">
        <v>-1.8469108908902854</v>
      </c>
      <c r="E10" s="126">
        <v>-0.9776294973562472</v>
      </c>
      <c r="F10" s="126">
        <v>-0.77350705396384</v>
      </c>
      <c r="G10" s="126">
        <v>-2.1179312170716003</v>
      </c>
      <c r="H10" s="126">
        <v>-0.5679248715750873</v>
      </c>
      <c r="I10" s="126">
        <v>-0.40404756873613223</v>
      </c>
      <c r="J10" s="126">
        <v>0.1348530531686265</v>
      </c>
      <c r="K10" s="126">
        <v>-0.3654929514596006</v>
      </c>
      <c r="L10" s="126">
        <f t="shared" si="0"/>
        <v>-0.9299227485826123</v>
      </c>
      <c r="M10" s="126">
        <f t="shared" si="1"/>
        <v>0.6909941150526268</v>
      </c>
      <c r="N10" s="126">
        <f aca="true" t="shared" si="2" ref="N10:N73">$L10-$N$5*$M10/SQRT(10-1)</f>
        <v>-1.4509689079650183</v>
      </c>
      <c r="O10" s="126">
        <f aca="true" t="shared" si="3" ref="O10:O73">$L10+$N$5*$M10/SQRT(10-1)</f>
        <v>-0.4088765892002063</v>
      </c>
      <c r="P10" s="129">
        <f aca="true" t="shared" si="4" ref="P10:P73">IF(AND(N10&lt;0,O10&gt;0),1,0)</f>
        <v>0</v>
      </c>
    </row>
    <row r="11" spans="1:16" ht="15">
      <c r="A11" s="121">
        <v>3</v>
      </c>
      <c r="B11" s="126">
        <v>-0.3269906301284209</v>
      </c>
      <c r="C11" s="126">
        <v>-0.3702405138028553</v>
      </c>
      <c r="D11" s="126">
        <v>1.3426415534922853</v>
      </c>
      <c r="E11" s="126">
        <v>-0.0852844550536247</v>
      </c>
      <c r="F11" s="126">
        <v>-0.18615764929563738</v>
      </c>
      <c r="G11" s="126">
        <v>-0.5132073965796735</v>
      </c>
      <c r="H11" s="126">
        <v>1.9722119759535417</v>
      </c>
      <c r="I11" s="126">
        <v>0.8656729733047541</v>
      </c>
      <c r="J11" s="126">
        <v>2.375654730712995</v>
      </c>
      <c r="K11" s="126">
        <v>-0.6549066711158957</v>
      </c>
      <c r="L11" s="126">
        <f t="shared" si="0"/>
        <v>0.44193939174874686</v>
      </c>
      <c r="M11" s="126">
        <f t="shared" si="1"/>
        <v>1.0540655033929154</v>
      </c>
      <c r="N11" s="126">
        <f t="shared" si="2"/>
        <v>-0.35288182353545583</v>
      </c>
      <c r="O11" s="126">
        <f t="shared" si="3"/>
        <v>1.2367606070329495</v>
      </c>
      <c r="P11" s="129">
        <f t="shared" si="4"/>
        <v>1</v>
      </c>
    </row>
    <row r="12" spans="1:16" ht="15">
      <c r="A12" s="121">
        <v>4</v>
      </c>
      <c r="B12" s="126">
        <v>1.6614558262517676</v>
      </c>
      <c r="C12" s="126">
        <v>-1.6123976820381358</v>
      </c>
      <c r="D12" s="126">
        <v>0.5389483703766018</v>
      </c>
      <c r="E12" s="126">
        <v>0.9021914593176916</v>
      </c>
      <c r="F12" s="126">
        <v>1.918915586429648</v>
      </c>
      <c r="G12" s="126">
        <v>-0.08451706889900379</v>
      </c>
      <c r="H12" s="126">
        <v>-0.5237950517766876</v>
      </c>
      <c r="I12" s="126">
        <v>0.6751383807568345</v>
      </c>
      <c r="J12" s="126">
        <v>-0.3813238436123356</v>
      </c>
      <c r="K12" s="126">
        <v>0.7576113603136037</v>
      </c>
      <c r="L12" s="126">
        <f t="shared" si="0"/>
        <v>0.38522273371199844</v>
      </c>
      <c r="M12" s="126">
        <f t="shared" si="1"/>
        <v>1.0059645657943406</v>
      </c>
      <c r="N12" s="126">
        <f t="shared" si="2"/>
        <v>-0.37332782708693213</v>
      </c>
      <c r="O12" s="126">
        <f t="shared" si="3"/>
        <v>1.143773294510929</v>
      </c>
      <c r="P12" s="129">
        <f t="shared" si="4"/>
        <v>1</v>
      </c>
    </row>
    <row r="13" spans="1:16" ht="15">
      <c r="A13" s="121">
        <v>5</v>
      </c>
      <c r="B13" s="126">
        <v>-1.4441866369452327</v>
      </c>
      <c r="C13" s="126">
        <v>-0.8472375156998169</v>
      </c>
      <c r="D13" s="126">
        <v>-1.5215709936455823</v>
      </c>
      <c r="E13" s="126">
        <v>-0.3628770173236262</v>
      </c>
      <c r="F13" s="126">
        <v>-0.032479192668688484</v>
      </c>
      <c r="G13" s="126">
        <v>0.028117028705310076</v>
      </c>
      <c r="H13" s="126">
        <v>-0.3227160050300881</v>
      </c>
      <c r="I13" s="126">
        <v>2.194501576013863</v>
      </c>
      <c r="J13" s="126">
        <v>-1.7424827092327178</v>
      </c>
      <c r="K13" s="126">
        <v>-0.7364769771811552</v>
      </c>
      <c r="L13" s="126">
        <f t="shared" si="0"/>
        <v>-0.47874084430077346</v>
      </c>
      <c r="M13" s="126">
        <f t="shared" si="1"/>
        <v>1.070462007308523</v>
      </c>
      <c r="N13" s="126">
        <f t="shared" si="2"/>
        <v>-1.2859258919337875</v>
      </c>
      <c r="O13" s="126">
        <f t="shared" si="3"/>
        <v>0.32844420333224056</v>
      </c>
      <c r="P13" s="129">
        <f t="shared" si="4"/>
        <v>1</v>
      </c>
    </row>
    <row r="14" spans="1:16" ht="15">
      <c r="A14" s="121">
        <v>6</v>
      </c>
      <c r="B14" s="126">
        <v>-2.5775807444006205</v>
      </c>
      <c r="C14" s="126">
        <v>1.447670001653023</v>
      </c>
      <c r="D14" s="126">
        <v>-1.279763637285214</v>
      </c>
      <c r="E14" s="126">
        <v>-0.6535799457196845</v>
      </c>
      <c r="F14" s="126">
        <v>0.7577136784675531</v>
      </c>
      <c r="G14" s="126">
        <v>0.466711753688287</v>
      </c>
      <c r="H14" s="126">
        <v>0.8746087587496731</v>
      </c>
      <c r="I14" s="126">
        <v>0.5957417670288123</v>
      </c>
      <c r="J14" s="126">
        <v>-1.371849975839723</v>
      </c>
      <c r="K14" s="126">
        <v>-1.1157385415572207</v>
      </c>
      <c r="L14" s="126">
        <f t="shared" si="0"/>
        <v>-0.2856066885215114</v>
      </c>
      <c r="M14" s="126">
        <f t="shared" si="1"/>
        <v>1.225869662640881</v>
      </c>
      <c r="N14" s="126">
        <f t="shared" si="2"/>
        <v>-1.2099773390208863</v>
      </c>
      <c r="O14" s="126">
        <f t="shared" si="3"/>
        <v>0.6387639619778637</v>
      </c>
      <c r="P14" s="129">
        <f t="shared" si="4"/>
        <v>1</v>
      </c>
    </row>
    <row r="15" spans="1:16" ht="15">
      <c r="A15" s="121">
        <v>7</v>
      </c>
      <c r="B15" s="126">
        <v>0.6939944796613418</v>
      </c>
      <c r="C15" s="126">
        <v>0.322636424243683</v>
      </c>
      <c r="D15" s="126">
        <v>-0.9398377187608276</v>
      </c>
      <c r="E15" s="126">
        <v>-0.240947883867193</v>
      </c>
      <c r="F15" s="126">
        <v>0.13153567124390975</v>
      </c>
      <c r="G15" s="126">
        <v>0.5577976480708458</v>
      </c>
      <c r="H15" s="126">
        <v>0.1387149950460298</v>
      </c>
      <c r="I15" s="126">
        <v>-0.9109612619795371</v>
      </c>
      <c r="J15" s="126">
        <v>1.8848459149012342</v>
      </c>
      <c r="K15" s="126">
        <v>0.4871981218457222</v>
      </c>
      <c r="L15" s="126">
        <f t="shared" si="0"/>
        <v>0.21249763904052088</v>
      </c>
      <c r="M15" s="126">
        <f t="shared" si="1"/>
        <v>0.7773711601897538</v>
      </c>
      <c r="N15" s="126">
        <f t="shared" si="2"/>
        <v>-0.3736813871016448</v>
      </c>
      <c r="O15" s="126">
        <f t="shared" si="3"/>
        <v>0.7986766651826865</v>
      </c>
      <c r="P15" s="129">
        <f t="shared" si="4"/>
        <v>1</v>
      </c>
    </row>
    <row r="16" spans="1:16" ht="15">
      <c r="A16" s="121">
        <v>8</v>
      </c>
      <c r="B16" s="126">
        <v>0.07223889042506926</v>
      </c>
      <c r="C16" s="126">
        <v>0.8298411557916552</v>
      </c>
      <c r="D16" s="126">
        <v>0.8620077096566092</v>
      </c>
      <c r="E16" s="126">
        <v>-0.6365314675349509</v>
      </c>
      <c r="F16" s="126">
        <v>-0.9231916919816285</v>
      </c>
      <c r="G16" s="126">
        <v>1.1111887943116017</v>
      </c>
      <c r="H16" s="126">
        <v>-1.201178747578524</v>
      </c>
      <c r="I16" s="126">
        <v>-1.5588921087328345</v>
      </c>
      <c r="J16" s="126">
        <v>0.7113249012036249</v>
      </c>
      <c r="K16" s="126">
        <v>0.6384061634889804</v>
      </c>
      <c r="L16" s="126">
        <f t="shared" si="0"/>
        <v>-0.009478640095039736</v>
      </c>
      <c r="M16" s="126">
        <f t="shared" si="1"/>
        <v>0.9335271783579226</v>
      </c>
      <c r="N16" s="126">
        <f t="shared" si="2"/>
        <v>-0.7134075743167796</v>
      </c>
      <c r="O16" s="126">
        <f t="shared" si="3"/>
        <v>0.6944502941267001</v>
      </c>
      <c r="P16" s="129">
        <f t="shared" si="4"/>
        <v>1</v>
      </c>
    </row>
    <row r="17" spans="1:16" ht="15">
      <c r="A17" s="121">
        <v>9</v>
      </c>
      <c r="B17" s="126">
        <v>2.20568836084567</v>
      </c>
      <c r="C17" s="126">
        <v>1.4437546269618906</v>
      </c>
      <c r="D17" s="126">
        <v>1.3039039004070219</v>
      </c>
      <c r="E17" s="126">
        <v>0.1129603788285749</v>
      </c>
      <c r="F17" s="126">
        <v>0.001950866135302931</v>
      </c>
      <c r="G17" s="126">
        <v>0.45370143197942525</v>
      </c>
      <c r="H17" s="126">
        <v>-0.025514736989862286</v>
      </c>
      <c r="I17" s="126">
        <v>-1.0546750672801863</v>
      </c>
      <c r="J17" s="126">
        <v>-1.7748061509337276</v>
      </c>
      <c r="K17" s="126">
        <v>0.8283313945867121</v>
      </c>
      <c r="L17" s="126">
        <f t="shared" si="0"/>
        <v>0.34952950045408215</v>
      </c>
      <c r="M17" s="126">
        <f t="shared" si="1"/>
        <v>1.122301846523653</v>
      </c>
      <c r="N17" s="126">
        <f t="shared" si="2"/>
        <v>-0.4967455315038891</v>
      </c>
      <c r="O17" s="126">
        <f t="shared" si="3"/>
        <v>1.1958045324120534</v>
      </c>
      <c r="P17" s="129">
        <f t="shared" si="4"/>
        <v>1</v>
      </c>
    </row>
    <row r="18" spans="1:16" ht="15">
      <c r="A18" s="121">
        <v>10</v>
      </c>
      <c r="B18" s="126">
        <v>0.44422449718695134</v>
      </c>
      <c r="C18" s="126">
        <v>0.6179061529110186</v>
      </c>
      <c r="D18" s="126">
        <v>0.21347318579501007</v>
      </c>
      <c r="E18" s="126">
        <v>-1.0269309314026032</v>
      </c>
      <c r="F18" s="126">
        <v>1.2381951819406822</v>
      </c>
      <c r="G18" s="126">
        <v>-0.311213170789415</v>
      </c>
      <c r="H18" s="126">
        <v>-0.8399217676924309</v>
      </c>
      <c r="I18" s="126">
        <v>-0.8211281965486705</v>
      </c>
      <c r="J18" s="126">
        <v>-0.4289927346690092</v>
      </c>
      <c r="K18" s="126">
        <v>-0.4533615083346376</v>
      </c>
      <c r="L18" s="126">
        <f t="shared" si="0"/>
        <v>-0.13677492916031042</v>
      </c>
      <c r="M18" s="126">
        <f t="shared" si="1"/>
        <v>0.6993925939746666</v>
      </c>
      <c r="N18" s="126">
        <f t="shared" si="2"/>
        <v>-0.6641539864526351</v>
      </c>
      <c r="O18" s="126">
        <f t="shared" si="3"/>
        <v>0.3906041281320143</v>
      </c>
      <c r="P18" s="129">
        <f t="shared" si="4"/>
        <v>1</v>
      </c>
    </row>
    <row r="19" spans="1:16" ht="15">
      <c r="A19" s="121">
        <v>11</v>
      </c>
      <c r="B19" s="126">
        <v>-0.5237950517766876</v>
      </c>
      <c r="C19" s="126">
        <v>0.8494293979310896</v>
      </c>
      <c r="D19" s="126">
        <v>0.5132073965796735</v>
      </c>
      <c r="E19" s="126">
        <v>-0.6083041625970509</v>
      </c>
      <c r="F19" s="126">
        <v>1.3049793778918684</v>
      </c>
      <c r="G19" s="126">
        <v>-1.7609363567316905</v>
      </c>
      <c r="H19" s="126">
        <v>0.5505717126652598</v>
      </c>
      <c r="I19" s="126">
        <v>-0.11627207641140558</v>
      </c>
      <c r="J19" s="126">
        <v>0.04174125933786854</v>
      </c>
      <c r="K19" s="126">
        <v>-0.6540540198329836</v>
      </c>
      <c r="L19" s="126">
        <f t="shared" si="0"/>
        <v>-0.04034325229440583</v>
      </c>
      <c r="M19" s="126">
        <f t="shared" si="1"/>
        <v>0.8463496318737843</v>
      </c>
      <c r="N19" s="126">
        <f t="shared" si="2"/>
        <v>-0.6785356993443528</v>
      </c>
      <c r="O19" s="126">
        <f t="shared" si="3"/>
        <v>0.5978491947555411</v>
      </c>
      <c r="P19" s="129">
        <f t="shared" si="4"/>
        <v>1</v>
      </c>
    </row>
    <row r="20" spans="1:16" ht="15">
      <c r="A20" s="121">
        <v>12</v>
      </c>
      <c r="B20" s="126">
        <v>-0.5495940058608539</v>
      </c>
      <c r="C20" s="126">
        <v>0.8493202585668769</v>
      </c>
      <c r="D20" s="126">
        <v>0.8030451681406703</v>
      </c>
      <c r="E20" s="126">
        <v>0.45641627366421744</v>
      </c>
      <c r="F20" s="126">
        <v>0.6913683137099724</v>
      </c>
      <c r="G20" s="126">
        <v>1.6306239558616653</v>
      </c>
      <c r="H20" s="126">
        <v>0.30391447580768727</v>
      </c>
      <c r="I20" s="126">
        <v>0.5889955900784116</v>
      </c>
      <c r="J20" s="126">
        <v>1.852836248872336</v>
      </c>
      <c r="K20" s="126">
        <v>-0.33555693335074466</v>
      </c>
      <c r="L20" s="126">
        <f t="shared" si="0"/>
        <v>0.6291369345490239</v>
      </c>
      <c r="M20" s="126">
        <f t="shared" si="1"/>
        <v>0.7099484538131572</v>
      </c>
      <c r="N20" s="126">
        <f t="shared" si="2"/>
        <v>0.0937981998759364</v>
      </c>
      <c r="O20" s="126">
        <f t="shared" si="3"/>
        <v>1.1644756692221114</v>
      </c>
      <c r="P20" s="129">
        <f t="shared" si="4"/>
        <v>0</v>
      </c>
    </row>
    <row r="21" spans="1:16" ht="15">
      <c r="A21" s="121">
        <v>13</v>
      </c>
      <c r="B21" s="126">
        <v>1.038274604070466</v>
      </c>
      <c r="C21" s="126">
        <v>0.14350462151924148</v>
      </c>
      <c r="D21" s="126">
        <v>1.1410406841605436</v>
      </c>
      <c r="E21" s="126">
        <v>-0.14829879546596203</v>
      </c>
      <c r="F21" s="126">
        <v>-0.7798166734573897</v>
      </c>
      <c r="G21" s="126">
        <v>1.0759936230897438</v>
      </c>
      <c r="H21" s="126">
        <v>-0.5818219506181777</v>
      </c>
      <c r="I21" s="126">
        <v>0.5339120434655342</v>
      </c>
      <c r="J21" s="126">
        <v>0.5457718543766532</v>
      </c>
      <c r="K21" s="126">
        <v>-0.3164370809827233</v>
      </c>
      <c r="L21" s="126">
        <f t="shared" si="0"/>
        <v>0.26521229301579297</v>
      </c>
      <c r="M21" s="126">
        <f t="shared" si="1"/>
        <v>0.6713160968273856</v>
      </c>
      <c r="N21" s="126">
        <f t="shared" si="2"/>
        <v>-0.24099559843181584</v>
      </c>
      <c r="O21" s="126">
        <f t="shared" si="3"/>
        <v>0.7714201844634018</v>
      </c>
      <c r="P21" s="129">
        <f t="shared" si="4"/>
        <v>1</v>
      </c>
    </row>
    <row r="22" spans="1:16" ht="15">
      <c r="A22" s="121">
        <v>14</v>
      </c>
      <c r="B22" s="126">
        <v>-0.4407661435834598</v>
      </c>
      <c r="C22" s="126">
        <v>-1.3659928299603052</v>
      </c>
      <c r="D22" s="126">
        <v>1.9929575501009822</v>
      </c>
      <c r="E22" s="126">
        <v>-0.5664878699462861</v>
      </c>
      <c r="F22" s="126">
        <v>0.0861291482578963</v>
      </c>
      <c r="G22" s="126">
        <v>-0.23426082407240756</v>
      </c>
      <c r="H22" s="126">
        <v>2.8353679226711392</v>
      </c>
      <c r="I22" s="126">
        <v>1.251978574146051</v>
      </c>
      <c r="J22" s="126">
        <v>0.8809070095594507</v>
      </c>
      <c r="K22" s="126">
        <v>1.3321641745278612</v>
      </c>
      <c r="L22" s="126">
        <f t="shared" si="0"/>
        <v>0.5771996711700922</v>
      </c>
      <c r="M22" s="126">
        <f t="shared" si="1"/>
        <v>1.2345493680869541</v>
      </c>
      <c r="N22" s="126">
        <f t="shared" si="2"/>
        <v>-0.3537159369327245</v>
      </c>
      <c r="O22" s="126">
        <f t="shared" si="3"/>
        <v>1.508115279272909</v>
      </c>
      <c r="P22" s="129">
        <f t="shared" si="4"/>
        <v>1</v>
      </c>
    </row>
    <row r="23" spans="1:16" ht="15">
      <c r="A23" s="121">
        <v>15</v>
      </c>
      <c r="B23" s="126">
        <v>0.18787090994010214</v>
      </c>
      <c r="C23" s="126">
        <v>0.541957660971093</v>
      </c>
      <c r="D23" s="126">
        <v>-0.24961991584859788</v>
      </c>
      <c r="E23" s="126">
        <v>-1.2210875866003335</v>
      </c>
      <c r="F23" s="126">
        <v>1.2666851034737192</v>
      </c>
      <c r="G23" s="126">
        <v>-0.28888734959764406</v>
      </c>
      <c r="H23" s="126">
        <v>-1.3058752301731147</v>
      </c>
      <c r="I23" s="126">
        <v>0.7642540822416777</v>
      </c>
      <c r="J23" s="126">
        <v>0.7842822924430948</v>
      </c>
      <c r="K23" s="126">
        <v>0.4281548626750009</v>
      </c>
      <c r="L23" s="126">
        <f t="shared" si="0"/>
        <v>0.09077348295249976</v>
      </c>
      <c r="M23" s="126">
        <f t="shared" si="1"/>
        <v>0.8109091873536745</v>
      </c>
      <c r="N23" s="126">
        <f t="shared" si="2"/>
        <v>-0.5206949919220806</v>
      </c>
      <c r="O23" s="126">
        <f t="shared" si="3"/>
        <v>0.7022419578270801</v>
      </c>
      <c r="P23" s="129">
        <f t="shared" si="4"/>
        <v>1</v>
      </c>
    </row>
    <row r="24" spans="1:16" ht="15">
      <c r="A24" s="121">
        <v>16</v>
      </c>
      <c r="B24" s="126">
        <v>0.4038815859530587</v>
      </c>
      <c r="C24" s="126">
        <v>-0.6480968295363709</v>
      </c>
      <c r="D24" s="126">
        <v>0.7230983101180755</v>
      </c>
      <c r="E24" s="126">
        <v>0.5252877599559724</v>
      </c>
      <c r="F24" s="126">
        <v>1.0750386536528822</v>
      </c>
      <c r="G24" s="126">
        <v>-2.7694477466866374</v>
      </c>
      <c r="H24" s="126">
        <v>0.4638150130631402</v>
      </c>
      <c r="I24" s="126">
        <v>1.4671377357444726</v>
      </c>
      <c r="J24" s="126">
        <v>-1.722582965157926</v>
      </c>
      <c r="K24" s="126">
        <v>0.04549406185105909</v>
      </c>
      <c r="L24" s="126">
        <f t="shared" si="0"/>
        <v>-0.043637442104227375</v>
      </c>
      <c r="M24" s="126">
        <f t="shared" si="1"/>
        <v>1.2460110024084012</v>
      </c>
      <c r="N24" s="126">
        <f t="shared" si="2"/>
        <v>-0.9831957295198493</v>
      </c>
      <c r="O24" s="126">
        <f t="shared" si="3"/>
        <v>0.8959208453113946</v>
      </c>
      <c r="P24" s="129">
        <f t="shared" si="4"/>
        <v>1</v>
      </c>
    </row>
    <row r="25" spans="1:16" ht="15">
      <c r="A25" s="121">
        <v>17</v>
      </c>
      <c r="B25" s="126">
        <v>1.3540329746319912</v>
      </c>
      <c r="C25" s="126">
        <v>1.6882040654309094</v>
      </c>
      <c r="D25" s="126">
        <v>0.23866505216574296</v>
      </c>
      <c r="E25" s="126">
        <v>0.14505076251225546</v>
      </c>
      <c r="F25" s="126">
        <v>1.8545415514381602</v>
      </c>
      <c r="G25" s="126">
        <v>-0.04258481567376293</v>
      </c>
      <c r="H25" s="126">
        <v>-0.6568984645127784</v>
      </c>
      <c r="I25" s="126">
        <v>0.9073755791177973</v>
      </c>
      <c r="J25" s="126">
        <v>-0.00990667103906162</v>
      </c>
      <c r="K25" s="126">
        <v>1.0391931937192567</v>
      </c>
      <c r="L25" s="126">
        <f t="shared" si="0"/>
        <v>0.651767322779051</v>
      </c>
      <c r="M25" s="126">
        <f t="shared" si="1"/>
        <v>0.7930597118837831</v>
      </c>
      <c r="N25" s="126">
        <f t="shared" si="2"/>
        <v>0.05375829775791707</v>
      </c>
      <c r="O25" s="126">
        <f t="shared" si="3"/>
        <v>1.2497763478001849</v>
      </c>
      <c r="P25" s="129">
        <f t="shared" si="4"/>
        <v>0</v>
      </c>
    </row>
    <row r="26" spans="1:16" ht="15">
      <c r="A26" s="121">
        <v>18</v>
      </c>
      <c r="B26" s="126">
        <v>0.4347043613961432</v>
      </c>
      <c r="C26" s="126">
        <v>1.4533634384861216</v>
      </c>
      <c r="D26" s="126">
        <v>-0.12120153769501485</v>
      </c>
      <c r="E26" s="126">
        <v>-0.9617178875487298</v>
      </c>
      <c r="F26" s="126">
        <v>-1.5385876395157538</v>
      </c>
      <c r="G26" s="126">
        <v>-2.565066097304225</v>
      </c>
      <c r="H26" s="126">
        <v>0.10318785825802479</v>
      </c>
      <c r="I26" s="126">
        <v>0.29919192456873134</v>
      </c>
      <c r="J26" s="126">
        <v>-0.017787442629924044</v>
      </c>
      <c r="K26" s="126">
        <v>0.20049924387421925</v>
      </c>
      <c r="L26" s="126">
        <f t="shared" si="0"/>
        <v>-0.27134137781104073</v>
      </c>
      <c r="M26" s="126">
        <f t="shared" si="1"/>
        <v>1.0766642341385066</v>
      </c>
      <c r="N26" s="126">
        <f t="shared" si="2"/>
        <v>-1.0832032329580166</v>
      </c>
      <c r="O26" s="126">
        <f t="shared" si="3"/>
        <v>0.5405204773359351</v>
      </c>
      <c r="P26" s="129">
        <f t="shared" si="4"/>
        <v>1</v>
      </c>
    </row>
    <row r="27" spans="1:16" ht="15">
      <c r="A27" s="121">
        <v>19</v>
      </c>
      <c r="B27" s="126">
        <v>0.2582328306743875</v>
      </c>
      <c r="C27" s="126">
        <v>1.4761735656065866</v>
      </c>
      <c r="D27" s="126">
        <v>0.0852844550536247</v>
      </c>
      <c r="E27" s="126">
        <v>-1.1167367119924165</v>
      </c>
      <c r="F27" s="126">
        <v>-1.3899125406169333</v>
      </c>
      <c r="G27" s="126">
        <v>0.19145318219671026</v>
      </c>
      <c r="H27" s="126">
        <v>0.9510813470114954</v>
      </c>
      <c r="I27" s="126">
        <v>-1.5087925930856727</v>
      </c>
      <c r="J27" s="126">
        <v>-0.609961716691032</v>
      </c>
      <c r="K27" s="126">
        <v>0.5235324351815507</v>
      </c>
      <c r="L27" s="126">
        <f t="shared" si="0"/>
        <v>-0.11396457466616994</v>
      </c>
      <c r="M27" s="126">
        <f t="shared" si="1"/>
        <v>0.9573885932925793</v>
      </c>
      <c r="N27" s="126">
        <f t="shared" si="2"/>
        <v>-0.835886279503888</v>
      </c>
      <c r="O27" s="126">
        <f t="shared" si="3"/>
        <v>0.6079571301715482</v>
      </c>
      <c r="P27" s="129">
        <f t="shared" si="4"/>
        <v>1</v>
      </c>
    </row>
    <row r="28" spans="1:16" ht="15">
      <c r="A28" s="121">
        <v>20</v>
      </c>
      <c r="B28" s="126">
        <v>-0.2167610091419192</v>
      </c>
      <c r="C28" s="126">
        <v>-0.3435798134887591</v>
      </c>
      <c r="D28" s="126">
        <v>-0.16347598830179777</v>
      </c>
      <c r="E28" s="126">
        <v>-0.4396702024678234</v>
      </c>
      <c r="F28" s="126">
        <v>-0.8026222531043459</v>
      </c>
      <c r="G28" s="126">
        <v>0.6447965006373124</v>
      </c>
      <c r="H28" s="126">
        <v>0.05882270670554135</v>
      </c>
      <c r="I28" s="126">
        <v>1.2634518498089164</v>
      </c>
      <c r="J28" s="126">
        <v>0.26218913262709975</v>
      </c>
      <c r="K28" s="126">
        <v>0.057136730902129784</v>
      </c>
      <c r="L28" s="126">
        <f t="shared" si="0"/>
        <v>0.03202876541763544</v>
      </c>
      <c r="M28" s="126">
        <f t="shared" si="1"/>
        <v>0.5573644888380361</v>
      </c>
      <c r="N28" s="126">
        <f t="shared" si="2"/>
        <v>-0.3882535784675632</v>
      </c>
      <c r="O28" s="126">
        <f t="shared" si="3"/>
        <v>0.4523111093028341</v>
      </c>
      <c r="P28" s="129">
        <f t="shared" si="4"/>
        <v>1</v>
      </c>
    </row>
    <row r="29" spans="1:16" ht="15">
      <c r="A29" s="121">
        <v>21</v>
      </c>
      <c r="B29" s="126">
        <v>0.2269541710120393</v>
      </c>
      <c r="C29" s="126">
        <v>0.21449068299261853</v>
      </c>
      <c r="D29" s="126">
        <v>-0.007458993422915228</v>
      </c>
      <c r="E29" s="126">
        <v>-1.2238342605996877</v>
      </c>
      <c r="F29" s="126">
        <v>0.2353613126615528</v>
      </c>
      <c r="G29" s="126">
        <v>0.14822148841631133</v>
      </c>
      <c r="H29" s="126">
        <v>0.7524238299083663</v>
      </c>
      <c r="I29" s="126">
        <v>-0.7361768439295702</v>
      </c>
      <c r="J29" s="126">
        <v>0.6164248134155059</v>
      </c>
      <c r="K29" s="126">
        <v>0.219110916077625</v>
      </c>
      <c r="L29" s="126">
        <f t="shared" si="0"/>
        <v>0.04455171165318461</v>
      </c>
      <c r="M29" s="126">
        <f t="shared" si="1"/>
        <v>0.564707313511654</v>
      </c>
      <c r="N29" s="126">
        <f t="shared" si="2"/>
        <v>-0.38126751092875316</v>
      </c>
      <c r="O29" s="126">
        <f t="shared" si="3"/>
        <v>0.4703709342351224</v>
      </c>
      <c r="P29" s="129">
        <f t="shared" si="4"/>
        <v>1</v>
      </c>
    </row>
    <row r="30" spans="1:16" ht="15">
      <c r="A30" s="121">
        <v>22</v>
      </c>
      <c r="B30" s="126">
        <v>0.1143462213804014</v>
      </c>
      <c r="C30" s="126">
        <v>0.8681240615260322</v>
      </c>
      <c r="D30" s="126">
        <v>1.8028367776423693</v>
      </c>
      <c r="E30" s="126">
        <v>-1.3083899830235168</v>
      </c>
      <c r="F30" s="126">
        <v>-1.2342525224084966</v>
      </c>
      <c r="G30" s="126">
        <v>0.5600327313004527</v>
      </c>
      <c r="H30" s="126">
        <v>1.1906990948773455</v>
      </c>
      <c r="I30" s="126">
        <v>-0.8782035365584306</v>
      </c>
      <c r="J30" s="126">
        <v>-2.1453797671711072</v>
      </c>
      <c r="K30" s="126">
        <v>-0.8981783139461186</v>
      </c>
      <c r="L30" s="126">
        <f t="shared" si="0"/>
        <v>-0.19283652363810688</v>
      </c>
      <c r="M30" s="126">
        <f t="shared" si="1"/>
        <v>1.2162384780522124</v>
      </c>
      <c r="N30" s="126">
        <f t="shared" si="2"/>
        <v>-1.1099447508680065</v>
      </c>
      <c r="O30" s="126">
        <f t="shared" si="3"/>
        <v>0.7242717035917928</v>
      </c>
      <c r="P30" s="129">
        <f t="shared" si="4"/>
        <v>1</v>
      </c>
    </row>
    <row r="31" spans="1:16" ht="15">
      <c r="A31" s="121">
        <v>23</v>
      </c>
      <c r="B31" s="126">
        <v>0.20198285710648634</v>
      </c>
      <c r="C31" s="126">
        <v>0.4290768629289232</v>
      </c>
      <c r="D31" s="126">
        <v>-0.9849350135482382</v>
      </c>
      <c r="E31" s="126">
        <v>-0.8592360245529562</v>
      </c>
      <c r="F31" s="126">
        <v>0.46168565859261435</v>
      </c>
      <c r="G31" s="126">
        <v>0.12158693607489113</v>
      </c>
      <c r="H31" s="126">
        <v>-0.5400988811743446</v>
      </c>
      <c r="I31" s="126">
        <v>0.10249550541630015</v>
      </c>
      <c r="J31" s="126">
        <v>-0.9415043678018264</v>
      </c>
      <c r="K31" s="126">
        <v>-0.8953179531090427</v>
      </c>
      <c r="L31" s="126">
        <f t="shared" si="0"/>
        <v>-0.2904264420067193</v>
      </c>
      <c r="M31" s="126">
        <f t="shared" si="1"/>
        <v>0.5751509580711501</v>
      </c>
      <c r="N31" s="126">
        <f t="shared" si="2"/>
        <v>-0.7241207257058795</v>
      </c>
      <c r="O31" s="126">
        <f t="shared" si="3"/>
        <v>0.14326784169244083</v>
      </c>
      <c r="P31" s="129">
        <f t="shared" si="4"/>
        <v>1</v>
      </c>
    </row>
    <row r="32" spans="1:16" ht="15">
      <c r="A32" s="121">
        <v>24</v>
      </c>
      <c r="B32" s="126">
        <v>1.0465714694873895</v>
      </c>
      <c r="C32" s="126">
        <v>1.6265903468593024</v>
      </c>
      <c r="D32" s="126">
        <v>-0.6720665624015965</v>
      </c>
      <c r="E32" s="126">
        <v>-0.17193201529153157</v>
      </c>
      <c r="F32" s="126">
        <v>0.11272959454800002</v>
      </c>
      <c r="G32" s="126">
        <v>1.84480995812919</v>
      </c>
      <c r="H32" s="126">
        <v>0.5950118975306395</v>
      </c>
      <c r="I32" s="126">
        <v>1.6548028725082986</v>
      </c>
      <c r="J32" s="126">
        <v>0.17705815480439924</v>
      </c>
      <c r="K32" s="126">
        <v>1.560183591209352</v>
      </c>
      <c r="L32" s="126">
        <f t="shared" si="0"/>
        <v>0.7773759307383443</v>
      </c>
      <c r="M32" s="126">
        <f t="shared" si="1"/>
        <v>0.8457644222319979</v>
      </c>
      <c r="N32" s="126">
        <f t="shared" si="2"/>
        <v>0.1396247627523488</v>
      </c>
      <c r="O32" s="126">
        <f t="shared" si="3"/>
        <v>1.4151270987243398</v>
      </c>
      <c r="P32" s="129">
        <f t="shared" si="4"/>
        <v>0</v>
      </c>
    </row>
    <row r="33" spans="1:16" ht="15">
      <c r="A33" s="121">
        <v>25</v>
      </c>
      <c r="B33" s="126">
        <v>-0.6437608135456685</v>
      </c>
      <c r="C33" s="126">
        <v>-0.9660993782745209</v>
      </c>
      <c r="D33" s="126">
        <v>1.1939710020669736</v>
      </c>
      <c r="E33" s="126">
        <v>0.9187510841002222</v>
      </c>
      <c r="F33" s="126">
        <v>-1.7293677956331521</v>
      </c>
      <c r="G33" s="126">
        <v>1.2719942787953187</v>
      </c>
      <c r="H33" s="126">
        <v>-0.19979665921709966</v>
      </c>
      <c r="I33" s="126">
        <v>-1.1349015949235763</v>
      </c>
      <c r="J33" s="126">
        <v>-1.879006958915852</v>
      </c>
      <c r="K33" s="126">
        <v>-0.8248866834037472</v>
      </c>
      <c r="L33" s="126">
        <f t="shared" si="0"/>
        <v>-0.3993103518951102</v>
      </c>
      <c r="M33" s="126">
        <f t="shared" si="1"/>
        <v>1.10320744540327</v>
      </c>
      <c r="N33" s="126">
        <f t="shared" si="2"/>
        <v>-1.2311871941250474</v>
      </c>
      <c r="O33" s="126">
        <f t="shared" si="3"/>
        <v>0.4325664903348271</v>
      </c>
      <c r="P33" s="129">
        <f t="shared" si="4"/>
        <v>1</v>
      </c>
    </row>
    <row r="34" spans="1:16" ht="15">
      <c r="A34" s="121">
        <v>26</v>
      </c>
      <c r="B34" s="126">
        <v>0.4733760761155281</v>
      </c>
      <c r="C34" s="126">
        <v>0.9177006177196745</v>
      </c>
      <c r="D34" s="126">
        <v>-0.06947857400518842</v>
      </c>
      <c r="E34" s="126">
        <v>-0.05384208634495735</v>
      </c>
      <c r="F34" s="126">
        <v>0.21464757082867436</v>
      </c>
      <c r="G34" s="126">
        <v>-0.35203129300498404</v>
      </c>
      <c r="H34" s="126">
        <v>0.9281234270019922</v>
      </c>
      <c r="I34" s="126">
        <v>-0.4942739906255156</v>
      </c>
      <c r="J34" s="126">
        <v>2.3434768081642687</v>
      </c>
      <c r="K34" s="126">
        <v>0.7440235094691161</v>
      </c>
      <c r="L34" s="126">
        <f t="shared" si="0"/>
        <v>0.46517220653186087</v>
      </c>
      <c r="M34" s="126">
        <f t="shared" si="1"/>
        <v>0.7893863297482996</v>
      </c>
      <c r="N34" s="126">
        <f t="shared" si="2"/>
        <v>-0.13006689380837788</v>
      </c>
      <c r="O34" s="126">
        <f t="shared" si="3"/>
        <v>1.0604113068720995</v>
      </c>
      <c r="P34" s="129">
        <f t="shared" si="4"/>
        <v>1</v>
      </c>
    </row>
    <row r="35" spans="1:16" ht="15">
      <c r="A35" s="121">
        <v>27</v>
      </c>
      <c r="B35" s="126">
        <v>0.6106074579292908</v>
      </c>
      <c r="C35" s="126">
        <v>-0.9810901246964931</v>
      </c>
      <c r="D35" s="126">
        <v>0.8716961019672453</v>
      </c>
      <c r="E35" s="126">
        <v>1.447233444196172</v>
      </c>
      <c r="F35" s="126">
        <v>-0.7313701644307002</v>
      </c>
      <c r="G35" s="126">
        <v>-0.30111209525784943</v>
      </c>
      <c r="H35" s="126">
        <v>-1.3396356735029258</v>
      </c>
      <c r="I35" s="126">
        <v>1.3530780051951297</v>
      </c>
      <c r="J35" s="126">
        <v>1.0451185517013073</v>
      </c>
      <c r="K35" s="126">
        <v>0.18436821846989915</v>
      </c>
      <c r="L35" s="126">
        <f t="shared" si="0"/>
        <v>0.21588937215710757</v>
      </c>
      <c r="M35" s="126">
        <f t="shared" si="1"/>
        <v>0.9539871535205905</v>
      </c>
      <c r="N35" s="126">
        <f t="shared" si="2"/>
        <v>-0.5034674669444815</v>
      </c>
      <c r="O35" s="126">
        <f t="shared" si="3"/>
        <v>0.9352462112586967</v>
      </c>
      <c r="P35" s="129">
        <f t="shared" si="4"/>
        <v>1</v>
      </c>
    </row>
    <row r="36" spans="1:16" ht="15">
      <c r="A36" s="121">
        <v>28</v>
      </c>
      <c r="B36" s="126">
        <v>-2.191118255723268</v>
      </c>
      <c r="C36" s="126">
        <v>0.5055426299804822</v>
      </c>
      <c r="D36" s="126">
        <v>0.5262540980766062</v>
      </c>
      <c r="E36" s="126">
        <v>1.2161058293713722</v>
      </c>
      <c r="F36" s="126">
        <v>-0.958200416789623</v>
      </c>
      <c r="G36" s="126">
        <v>1.205596618092386</v>
      </c>
      <c r="H36" s="126">
        <v>-0.5619131115963683</v>
      </c>
      <c r="I36" s="126">
        <v>-0.7336711860261858</v>
      </c>
      <c r="J36" s="126">
        <v>-1.7246111383428797</v>
      </c>
      <c r="K36" s="126">
        <v>1.374601197312586</v>
      </c>
      <c r="L36" s="126">
        <f t="shared" si="0"/>
        <v>-0.13414137356448919</v>
      </c>
      <c r="M36" s="126">
        <f t="shared" si="1"/>
        <v>1.213339741081501</v>
      </c>
      <c r="N36" s="126">
        <f t="shared" si="2"/>
        <v>-1.049063799594716</v>
      </c>
      <c r="O36" s="126">
        <f t="shared" si="3"/>
        <v>0.7807810524657377</v>
      </c>
      <c r="P36" s="129">
        <f t="shared" si="4"/>
        <v>1</v>
      </c>
    </row>
    <row r="37" spans="1:16" ht="15">
      <c r="A37" s="121">
        <v>29</v>
      </c>
      <c r="B37" s="126">
        <v>-0.9653672350395937</v>
      </c>
      <c r="C37" s="126">
        <v>1.545872692076955</v>
      </c>
      <c r="D37" s="126">
        <v>-1.1672477739921305</v>
      </c>
      <c r="E37" s="126">
        <v>-0.4090327365702251</v>
      </c>
      <c r="F37" s="126">
        <v>-1.3078511074127164</v>
      </c>
      <c r="G37" s="126">
        <v>1.5897967386990786</v>
      </c>
      <c r="H37" s="126">
        <v>0.02880597094190307</v>
      </c>
      <c r="I37" s="126">
        <v>0.33046262615243904</v>
      </c>
      <c r="J37" s="126">
        <v>0.9763971320353448</v>
      </c>
      <c r="K37" s="126">
        <v>1.9492017599986866</v>
      </c>
      <c r="L37" s="126">
        <f t="shared" si="0"/>
        <v>0.25710380668897415</v>
      </c>
      <c r="M37" s="126">
        <f t="shared" si="1"/>
        <v>1.1528707703531447</v>
      </c>
      <c r="N37" s="126">
        <f t="shared" si="2"/>
        <v>-0.6122218128367319</v>
      </c>
      <c r="O37" s="126">
        <f t="shared" si="3"/>
        <v>1.1264294262146803</v>
      </c>
      <c r="P37" s="129">
        <f t="shared" si="4"/>
        <v>1</v>
      </c>
    </row>
    <row r="38" spans="1:16" ht="15">
      <c r="A38" s="121">
        <v>30</v>
      </c>
      <c r="B38" s="126">
        <v>-0.06089180715207476</v>
      </c>
      <c r="C38" s="126">
        <v>-1.0296571417711675</v>
      </c>
      <c r="D38" s="126">
        <v>-0.569364146940643</v>
      </c>
      <c r="E38" s="126">
        <v>0.8475660706608323</v>
      </c>
      <c r="F38" s="126">
        <v>0.8723691280465573</v>
      </c>
      <c r="G38" s="126">
        <v>0.5107654033054132</v>
      </c>
      <c r="H38" s="126">
        <v>-1.4860279407002963</v>
      </c>
      <c r="I38" s="126">
        <v>-1.396169864165131</v>
      </c>
      <c r="J38" s="126">
        <v>-0.14381384971784428</v>
      </c>
      <c r="K38" s="126">
        <v>-0.6289610610110685</v>
      </c>
      <c r="L38" s="126">
        <f t="shared" si="0"/>
        <v>-0.30841852094454225</v>
      </c>
      <c r="M38" s="126">
        <f t="shared" si="1"/>
        <v>0.8216433861284009</v>
      </c>
      <c r="N38" s="126">
        <f t="shared" si="2"/>
        <v>-0.9279811502030461</v>
      </c>
      <c r="O38" s="126">
        <f t="shared" si="3"/>
        <v>0.31114410831396155</v>
      </c>
      <c r="P38" s="129">
        <f t="shared" si="4"/>
        <v>1</v>
      </c>
    </row>
    <row r="39" spans="1:16" ht="15">
      <c r="A39" s="121">
        <v>31</v>
      </c>
      <c r="B39" s="126">
        <v>-0.6275638497754699</v>
      </c>
      <c r="C39" s="126">
        <v>0.8789902494754642</v>
      </c>
      <c r="D39" s="126">
        <v>-0.8382903615711257</v>
      </c>
      <c r="E39" s="126">
        <v>-0.11488509699120186</v>
      </c>
      <c r="F39" s="126">
        <v>-0.23213715394376777</v>
      </c>
      <c r="G39" s="126">
        <v>1.5184150470304303</v>
      </c>
      <c r="H39" s="126">
        <v>-1.3174485502531752</v>
      </c>
      <c r="I39" s="126">
        <v>-0.9354448593512643</v>
      </c>
      <c r="J39" s="126">
        <v>-0.1673538463364821</v>
      </c>
      <c r="K39" s="126">
        <v>-1.061100647348212</v>
      </c>
      <c r="L39" s="126">
        <f t="shared" si="0"/>
        <v>-0.28968190690648044</v>
      </c>
      <c r="M39" s="126">
        <f t="shared" si="1"/>
        <v>0.8466035118382613</v>
      </c>
      <c r="N39" s="126">
        <f t="shared" si="2"/>
        <v>-0.928065792895708</v>
      </c>
      <c r="O39" s="126">
        <f t="shared" si="3"/>
        <v>0.34870197908274714</v>
      </c>
      <c r="P39" s="129">
        <f t="shared" si="4"/>
        <v>1</v>
      </c>
    </row>
    <row r="40" spans="1:16" ht="15">
      <c r="A40" s="121">
        <v>32</v>
      </c>
      <c r="B40" s="126">
        <v>-1.4340594134409912</v>
      </c>
      <c r="C40" s="126">
        <v>-2.163287717849016</v>
      </c>
      <c r="D40" s="126">
        <v>0.5808260539197363</v>
      </c>
      <c r="E40" s="126">
        <v>-0.33887658901221585</v>
      </c>
      <c r="F40" s="126">
        <v>0.41261159822170157</v>
      </c>
      <c r="G40" s="126">
        <v>-2.0489460439421237</v>
      </c>
      <c r="H40" s="126">
        <v>1.1677002476062626</v>
      </c>
      <c r="I40" s="126">
        <v>-1.9486924429656938</v>
      </c>
      <c r="J40" s="126">
        <v>-0.5173126282898011</v>
      </c>
      <c r="K40" s="126">
        <v>-0.9763971320353448</v>
      </c>
      <c r="L40" s="126">
        <f t="shared" si="0"/>
        <v>-0.7266434067787486</v>
      </c>
      <c r="M40" s="126">
        <f t="shared" si="1"/>
        <v>1.125111018306941</v>
      </c>
      <c r="N40" s="126">
        <f t="shared" si="2"/>
        <v>-1.5750367030414978</v>
      </c>
      <c r="O40" s="126">
        <f t="shared" si="3"/>
        <v>0.12174988948400067</v>
      </c>
      <c r="P40" s="129">
        <f t="shared" si="4"/>
        <v>1</v>
      </c>
    </row>
    <row r="41" spans="1:16" ht="15">
      <c r="A41" s="121">
        <v>33</v>
      </c>
      <c r="B41" s="126">
        <v>-0.10049689080915414</v>
      </c>
      <c r="C41" s="126">
        <v>0.13477688298735302</v>
      </c>
      <c r="D41" s="126">
        <v>1.7355432646581903</v>
      </c>
      <c r="E41" s="126">
        <v>-0.5065862751507666</v>
      </c>
      <c r="F41" s="126">
        <v>-0.7946243840706302</v>
      </c>
      <c r="G41" s="126">
        <v>-0.7467497198376805</v>
      </c>
      <c r="H41" s="126">
        <v>0.5867218533239793</v>
      </c>
      <c r="I41" s="126">
        <v>1.2839382179663517</v>
      </c>
      <c r="J41" s="126">
        <v>-1.4353463484439999</v>
      </c>
      <c r="K41" s="126">
        <v>0.9692757885204628</v>
      </c>
      <c r="L41" s="126">
        <f aca="true" t="shared" si="5" ref="L41:L72">AVERAGE(B41:K41)</f>
        <v>0.11264523891441058</v>
      </c>
      <c r="M41" s="126">
        <f aca="true" t="shared" si="6" ref="M41:M72">STDEVP(B41:K41)</f>
        <v>0.9670383985749529</v>
      </c>
      <c r="N41" s="126">
        <f t="shared" si="2"/>
        <v>-0.6165529301820313</v>
      </c>
      <c r="O41" s="126">
        <f t="shared" si="3"/>
        <v>0.8418434080108524</v>
      </c>
      <c r="P41" s="129">
        <f t="shared" si="4"/>
        <v>1</v>
      </c>
    </row>
    <row r="42" spans="1:16" ht="15">
      <c r="A42" s="121">
        <v>34</v>
      </c>
      <c r="B42" s="126">
        <v>1.587632141308859</v>
      </c>
      <c r="C42" s="126">
        <v>-0.6668983587587718</v>
      </c>
      <c r="D42" s="126">
        <v>0.08313463695230894</v>
      </c>
      <c r="E42" s="126">
        <v>-0.8283313945867121</v>
      </c>
      <c r="F42" s="126">
        <v>0.6955519893381279</v>
      </c>
      <c r="G42" s="126">
        <v>0.2392164333286928</v>
      </c>
      <c r="H42" s="126">
        <v>0.04664229891204741</v>
      </c>
      <c r="I42" s="126">
        <v>-1.0297867447661702</v>
      </c>
      <c r="J42" s="126">
        <v>-0.2995921022375114</v>
      </c>
      <c r="K42" s="126">
        <v>0.7245898814289831</v>
      </c>
      <c r="L42" s="126">
        <f t="shared" si="5"/>
        <v>0.05521587809198536</v>
      </c>
      <c r="M42" s="126">
        <f t="shared" si="6"/>
        <v>0.7646126347242478</v>
      </c>
      <c r="N42" s="126">
        <f t="shared" si="2"/>
        <v>-0.5213425441284258</v>
      </c>
      <c r="O42" s="126">
        <f t="shared" si="3"/>
        <v>0.6317743003123966</v>
      </c>
      <c r="P42" s="129">
        <f t="shared" si="4"/>
        <v>1</v>
      </c>
    </row>
    <row r="43" spans="1:16" ht="15">
      <c r="A43" s="121">
        <v>35</v>
      </c>
      <c r="B43" s="126">
        <v>-0.009677023626863956</v>
      </c>
      <c r="C43" s="126">
        <v>1.0022290553024504</v>
      </c>
      <c r="D43" s="126">
        <v>-1.0139274309040047</v>
      </c>
      <c r="E43" s="126">
        <v>0.7586322681163438</v>
      </c>
      <c r="F43" s="126">
        <v>1.241660356754437</v>
      </c>
      <c r="G43" s="126">
        <v>-1.1695192370098084</v>
      </c>
      <c r="H43" s="126">
        <v>0.3965055839216802</v>
      </c>
      <c r="I43" s="126">
        <v>-1.7811225916375406</v>
      </c>
      <c r="J43" s="126">
        <v>0.07929656931082718</v>
      </c>
      <c r="K43" s="126">
        <v>1.0062831279356033</v>
      </c>
      <c r="L43" s="126">
        <f t="shared" si="5"/>
        <v>0.051036067816312425</v>
      </c>
      <c r="M43" s="126">
        <f t="shared" si="6"/>
        <v>0.9919720463062827</v>
      </c>
      <c r="N43" s="126">
        <f t="shared" si="2"/>
        <v>-0.6969633922127066</v>
      </c>
      <c r="O43" s="126">
        <f t="shared" si="3"/>
        <v>0.7990355278453315</v>
      </c>
      <c r="P43" s="129">
        <f t="shared" si="4"/>
        <v>1</v>
      </c>
    </row>
    <row r="44" spans="1:16" ht="15">
      <c r="A44" s="121">
        <v>36</v>
      </c>
      <c r="B44" s="126">
        <v>1.0353937796026003</v>
      </c>
      <c r="C44" s="126">
        <v>0.10511030268389732</v>
      </c>
      <c r="D44" s="126">
        <v>-0.7616949915245641</v>
      </c>
      <c r="E44" s="126">
        <v>0.5784727363788988</v>
      </c>
      <c r="F44" s="126">
        <v>0.46432546696451027</v>
      </c>
      <c r="G44" s="126">
        <v>0.7287735570571385</v>
      </c>
      <c r="H44" s="126">
        <v>-0.9490395314060152</v>
      </c>
      <c r="I44" s="126">
        <v>0.5966558092040941</v>
      </c>
      <c r="J44" s="126">
        <v>1.610715116839856</v>
      </c>
      <c r="K44" s="126">
        <v>0.23426082407240756</v>
      </c>
      <c r="L44" s="126">
        <f t="shared" si="5"/>
        <v>0.36429730698728235</v>
      </c>
      <c r="M44" s="126">
        <f t="shared" si="6"/>
        <v>0.7296189202256802</v>
      </c>
      <c r="N44" s="126">
        <f t="shared" si="2"/>
        <v>-0.18587400115385133</v>
      </c>
      <c r="O44" s="126">
        <f t="shared" si="3"/>
        <v>0.914468615128416</v>
      </c>
      <c r="P44" s="129">
        <f t="shared" si="4"/>
        <v>1</v>
      </c>
    </row>
    <row r="45" spans="1:16" ht="15">
      <c r="A45" s="121">
        <v>37</v>
      </c>
      <c r="B45" s="126">
        <v>-0.385275598091539</v>
      </c>
      <c r="C45" s="126">
        <v>0.24875248527678195</v>
      </c>
      <c r="D45" s="126">
        <v>1.8182072381023318</v>
      </c>
      <c r="E45" s="126">
        <v>-2.4008295440580696</v>
      </c>
      <c r="F45" s="126">
        <v>0.016791545931482688</v>
      </c>
      <c r="G45" s="126">
        <v>-0.12305235941312276</v>
      </c>
      <c r="H45" s="126">
        <v>0.9895438779494725</v>
      </c>
      <c r="I45" s="126">
        <v>1.2360578693915159</v>
      </c>
      <c r="J45" s="126">
        <v>1.6355579646187834</v>
      </c>
      <c r="K45" s="126">
        <v>-1.819003045966383</v>
      </c>
      <c r="L45" s="126">
        <f t="shared" si="5"/>
        <v>0.12167504337412538</v>
      </c>
      <c r="M45" s="126">
        <f t="shared" si="6"/>
        <v>1.3280967172172289</v>
      </c>
      <c r="N45" s="126">
        <f t="shared" si="2"/>
        <v>-0.8797802204550247</v>
      </c>
      <c r="O45" s="126">
        <f t="shared" si="3"/>
        <v>1.1231303072032754</v>
      </c>
      <c r="P45" s="129">
        <f t="shared" si="4"/>
        <v>1</v>
      </c>
    </row>
    <row r="46" spans="1:16" ht="15">
      <c r="A46" s="121">
        <v>38</v>
      </c>
      <c r="B46" s="126">
        <v>0.803995590104023</v>
      </c>
      <c r="C46" s="126">
        <v>0.36688334148493595</v>
      </c>
      <c r="D46" s="126">
        <v>0.7422090675390791</v>
      </c>
      <c r="E46" s="126">
        <v>0.4839284883928485</v>
      </c>
      <c r="F46" s="126">
        <v>-0.1353942025161814</v>
      </c>
      <c r="G46" s="126">
        <v>1.6593321561231278</v>
      </c>
      <c r="H46" s="126">
        <v>0.4543790055322461</v>
      </c>
      <c r="I46" s="126">
        <v>-0.03117747837677598</v>
      </c>
      <c r="J46" s="126">
        <v>-0.020618244889192283</v>
      </c>
      <c r="K46" s="126">
        <v>-0.052464201871771365</v>
      </c>
      <c r="L46" s="126">
        <f t="shared" si="5"/>
        <v>0.42710735215223394</v>
      </c>
      <c r="M46" s="126">
        <f t="shared" si="6"/>
        <v>0.5219378496624231</v>
      </c>
      <c r="N46" s="126">
        <f t="shared" si="2"/>
        <v>0.033538570481488617</v>
      </c>
      <c r="O46" s="126">
        <f t="shared" si="3"/>
        <v>0.8206761338229793</v>
      </c>
      <c r="P46" s="129">
        <f t="shared" si="4"/>
        <v>0</v>
      </c>
    </row>
    <row r="47" spans="1:16" ht="15">
      <c r="A47" s="121">
        <v>39</v>
      </c>
      <c r="B47" s="126">
        <v>-1.6828198567964137</v>
      </c>
      <c r="C47" s="126">
        <v>0.44321154746285174</v>
      </c>
      <c r="D47" s="126">
        <v>0.1927787707245443</v>
      </c>
      <c r="E47" s="126">
        <v>0.6507411853817757</v>
      </c>
      <c r="F47" s="126">
        <v>-0.16890453480300494</v>
      </c>
      <c r="G47" s="126">
        <v>0.8256392902694643</v>
      </c>
      <c r="H47" s="126">
        <v>1.321466243098257</v>
      </c>
      <c r="I47" s="126">
        <v>1.9023082131752744</v>
      </c>
      <c r="J47" s="126">
        <v>-1.3105545804137364</v>
      </c>
      <c r="K47" s="126">
        <v>0.6200366442499217</v>
      </c>
      <c r="L47" s="126">
        <f t="shared" si="5"/>
        <v>0.2793902922348934</v>
      </c>
      <c r="M47" s="126">
        <f t="shared" si="6"/>
        <v>1.04334149896417</v>
      </c>
      <c r="N47" s="126">
        <f t="shared" si="2"/>
        <v>-0.5073444557421715</v>
      </c>
      <c r="O47" s="126">
        <f t="shared" si="3"/>
        <v>1.0661250402119582</v>
      </c>
      <c r="P47" s="129">
        <f t="shared" si="4"/>
        <v>1</v>
      </c>
    </row>
    <row r="48" spans="1:16" ht="15">
      <c r="A48" s="121">
        <v>40</v>
      </c>
      <c r="B48" s="126">
        <v>-0.21574351194431074</v>
      </c>
      <c r="C48" s="126">
        <v>-0.7420067049679346</v>
      </c>
      <c r="D48" s="126">
        <v>0.739289589546388</v>
      </c>
      <c r="E48" s="126">
        <v>2.3317261366173625</v>
      </c>
      <c r="F48" s="126">
        <v>1.3494582162820734</v>
      </c>
      <c r="G48" s="126">
        <v>0.1797013737814268</v>
      </c>
      <c r="H48" s="126">
        <v>-0.4732908109872369</v>
      </c>
      <c r="I48" s="126">
        <v>-0.23811480787117034</v>
      </c>
      <c r="J48" s="126">
        <v>-1.0980920706060715</v>
      </c>
      <c r="K48" s="126">
        <v>0.07484686648240313</v>
      </c>
      <c r="L48" s="126">
        <f t="shared" si="5"/>
        <v>0.19077742763329297</v>
      </c>
      <c r="M48" s="126">
        <f t="shared" si="6"/>
        <v>0.9778597026817623</v>
      </c>
      <c r="N48" s="126">
        <f t="shared" si="2"/>
        <v>-0.546580577880761</v>
      </c>
      <c r="O48" s="126">
        <f t="shared" si="3"/>
        <v>0.9281354331473469</v>
      </c>
      <c r="P48" s="129">
        <f t="shared" si="4"/>
        <v>1</v>
      </c>
    </row>
    <row r="49" spans="1:16" ht="15">
      <c r="A49" s="121">
        <v>41</v>
      </c>
      <c r="B49" s="126">
        <v>-0.2586273240012815</v>
      </c>
      <c r="C49" s="126">
        <v>0.6394384399754927</v>
      </c>
      <c r="D49" s="126">
        <v>-1.2740588317683432</v>
      </c>
      <c r="E49" s="126">
        <v>0.5191498075873824</v>
      </c>
      <c r="F49" s="126">
        <v>0.9765199138200842</v>
      </c>
      <c r="G49" s="126">
        <v>-0.863894911162788</v>
      </c>
      <c r="H49" s="126">
        <v>0.37146946851862594</v>
      </c>
      <c r="I49" s="126">
        <v>0.5309152584231924</v>
      </c>
      <c r="J49" s="126">
        <v>0.975535385805415</v>
      </c>
      <c r="K49" s="126">
        <v>-0.22671883925795555</v>
      </c>
      <c r="L49" s="126">
        <f t="shared" si="5"/>
        <v>0.13897283679398242</v>
      </c>
      <c r="M49" s="126">
        <f t="shared" si="6"/>
        <v>0.7278883434578985</v>
      </c>
      <c r="N49" s="126">
        <f t="shared" si="2"/>
        <v>-0.40989352480893027</v>
      </c>
      <c r="O49" s="126">
        <f t="shared" si="3"/>
        <v>0.6878391983968951</v>
      </c>
      <c r="P49" s="129">
        <f t="shared" si="4"/>
        <v>1</v>
      </c>
    </row>
    <row r="50" spans="1:16" ht="15">
      <c r="A50" s="121">
        <v>42</v>
      </c>
      <c r="B50" s="126">
        <v>0.23308075469685718</v>
      </c>
      <c r="C50" s="126">
        <v>-0.41911789594450966</v>
      </c>
      <c r="D50" s="126">
        <v>0.5101549049868481</v>
      </c>
      <c r="E50" s="126">
        <v>1.5769364836160094</v>
      </c>
      <c r="F50" s="126">
        <v>-0.15898081073828507</v>
      </c>
      <c r="G50" s="126">
        <v>-1.0235680747427978</v>
      </c>
      <c r="H50" s="126">
        <v>-0.9213204066327307</v>
      </c>
      <c r="I50" s="126">
        <v>0.7297717274923343</v>
      </c>
      <c r="J50" s="126">
        <v>1.5963269106578082</v>
      </c>
      <c r="K50" s="126">
        <v>-0.6318543910310837</v>
      </c>
      <c r="L50" s="126">
        <f t="shared" si="5"/>
        <v>0.14914292023604503</v>
      </c>
      <c r="M50" s="126">
        <f t="shared" si="6"/>
        <v>0.903127963673106</v>
      </c>
      <c r="N50" s="126">
        <f t="shared" si="2"/>
        <v>-0.5318633961012306</v>
      </c>
      <c r="O50" s="126">
        <f t="shared" si="3"/>
        <v>0.8301492365733206</v>
      </c>
      <c r="P50" s="129">
        <f t="shared" si="4"/>
        <v>1</v>
      </c>
    </row>
    <row r="51" spans="1:16" ht="15">
      <c r="A51" s="121">
        <v>43</v>
      </c>
      <c r="B51" s="126">
        <v>-0.8324343525600852</v>
      </c>
      <c r="C51" s="126">
        <v>1.0227927305095363</v>
      </c>
      <c r="D51" s="126">
        <v>0.2229523943242384</v>
      </c>
      <c r="E51" s="126">
        <v>0.4491266736295074</v>
      </c>
      <c r="F51" s="126">
        <v>2.5994086172431707</v>
      </c>
      <c r="G51" s="126">
        <v>-0.5792867341369856</v>
      </c>
      <c r="H51" s="126">
        <v>-0.784593794378452</v>
      </c>
      <c r="I51" s="126">
        <v>1.2124291970394552</v>
      </c>
      <c r="J51" s="126">
        <v>-0.3045556695724372</v>
      </c>
      <c r="K51" s="126">
        <v>-1.4163197192829102</v>
      </c>
      <c r="L51" s="126">
        <f t="shared" si="5"/>
        <v>0.15895193428150378</v>
      </c>
      <c r="M51" s="126">
        <f t="shared" si="6"/>
        <v>1.1408156401777538</v>
      </c>
      <c r="N51" s="126">
        <f t="shared" si="2"/>
        <v>-0.7012834786246221</v>
      </c>
      <c r="O51" s="126">
        <f t="shared" si="3"/>
        <v>1.0191873471876298</v>
      </c>
      <c r="P51" s="129">
        <f t="shared" si="4"/>
        <v>1</v>
      </c>
    </row>
    <row r="52" spans="1:16" ht="15">
      <c r="A52" s="121">
        <v>44</v>
      </c>
      <c r="B52" s="126">
        <v>1.1194515536772087</v>
      </c>
      <c r="C52" s="126">
        <v>-1.288310613745125</v>
      </c>
      <c r="D52" s="126">
        <v>-0.3984087015851401</v>
      </c>
      <c r="E52" s="126">
        <v>-1.438565959688276</v>
      </c>
      <c r="F52" s="126">
        <v>-1.0983717402268667</v>
      </c>
      <c r="G52" s="126">
        <v>0.6062805368856061</v>
      </c>
      <c r="H52" s="126">
        <v>0.12174155017419253</v>
      </c>
      <c r="I52" s="126">
        <v>-1.749158400343731</v>
      </c>
      <c r="J52" s="126">
        <v>2.0372317521832883</v>
      </c>
      <c r="K52" s="126">
        <v>0.24031805878621526</v>
      </c>
      <c r="L52" s="126">
        <f t="shared" si="5"/>
        <v>-0.1847791963882628</v>
      </c>
      <c r="M52" s="126">
        <f t="shared" si="6"/>
        <v>1.168594141837193</v>
      </c>
      <c r="N52" s="126">
        <f t="shared" si="2"/>
        <v>-1.0659610707587475</v>
      </c>
      <c r="O52" s="126">
        <f t="shared" si="3"/>
        <v>0.6964026779822219</v>
      </c>
      <c r="P52" s="129">
        <f t="shared" si="4"/>
        <v>1</v>
      </c>
    </row>
    <row r="53" spans="1:16" ht="15">
      <c r="A53" s="121">
        <v>45</v>
      </c>
      <c r="B53" s="126">
        <v>1.4272495718614664</v>
      </c>
      <c r="C53" s="126">
        <v>-0.026968791644321755</v>
      </c>
      <c r="D53" s="126">
        <v>-0.23858660824771505</v>
      </c>
      <c r="E53" s="126">
        <v>0.029035618354100734</v>
      </c>
      <c r="F53" s="126">
        <v>-1.8519858713261783</v>
      </c>
      <c r="G53" s="126">
        <v>-0.6899119853187585</v>
      </c>
      <c r="H53" s="126">
        <v>1.3827138900524005</v>
      </c>
      <c r="I53" s="126">
        <v>0.16867261365405284</v>
      </c>
      <c r="J53" s="126">
        <v>-0.4396702024678234</v>
      </c>
      <c r="K53" s="126">
        <v>-0.6049936018825974</v>
      </c>
      <c r="L53" s="126">
        <f t="shared" si="5"/>
        <v>-0.0844445366965374</v>
      </c>
      <c r="M53" s="126">
        <f t="shared" si="6"/>
        <v>0.9181357202378568</v>
      </c>
      <c r="N53" s="126">
        <f t="shared" si="2"/>
        <v>-0.7767674963288344</v>
      </c>
      <c r="O53" s="126">
        <f t="shared" si="3"/>
        <v>0.6078784229357596</v>
      </c>
      <c r="P53" s="129">
        <f t="shared" si="4"/>
        <v>1</v>
      </c>
    </row>
    <row r="54" spans="1:16" ht="15">
      <c r="A54" s="121">
        <v>46</v>
      </c>
      <c r="B54" s="126">
        <v>-1.1460429050202947</v>
      </c>
      <c r="C54" s="126">
        <v>1.248802163900109</v>
      </c>
      <c r="D54" s="126">
        <v>2.470587787684053</v>
      </c>
      <c r="E54" s="126">
        <v>0.91583615358104</v>
      </c>
      <c r="F54" s="126">
        <v>-0.09911218512570485</v>
      </c>
      <c r="G54" s="126">
        <v>-0.8590154720877763</v>
      </c>
      <c r="H54" s="126">
        <v>-0.08474671631120145</v>
      </c>
      <c r="I54" s="126">
        <v>-0.25475401344010606</v>
      </c>
      <c r="J54" s="126">
        <v>-0.3949332949559903</v>
      </c>
      <c r="K54" s="126">
        <v>0.8706911103217863</v>
      </c>
      <c r="L54" s="126">
        <f t="shared" si="5"/>
        <v>0.2667312628545915</v>
      </c>
      <c r="M54" s="126">
        <f t="shared" si="6"/>
        <v>1.0410529829265527</v>
      </c>
      <c r="N54" s="126">
        <f t="shared" si="2"/>
        <v>-0.5182778228250532</v>
      </c>
      <c r="O54" s="126">
        <f t="shared" si="3"/>
        <v>1.0517403485342363</v>
      </c>
      <c r="P54" s="129">
        <f t="shared" si="4"/>
        <v>1</v>
      </c>
    </row>
    <row r="55" spans="1:16" ht="15">
      <c r="A55" s="121">
        <v>47</v>
      </c>
      <c r="B55" s="126">
        <v>-0.28378735805745237</v>
      </c>
      <c r="C55" s="126">
        <v>0.3441482476773672</v>
      </c>
      <c r="D55" s="126">
        <v>0.7971448212629184</v>
      </c>
      <c r="E55" s="126">
        <v>0.24063410819508135</v>
      </c>
      <c r="F55" s="126">
        <v>-1.6294688975904137</v>
      </c>
      <c r="G55" s="126">
        <v>0.026968791644321755</v>
      </c>
      <c r="H55" s="126">
        <v>0.6502682481368538</v>
      </c>
      <c r="I55" s="126">
        <v>-0.16231297195190564</v>
      </c>
      <c r="J55" s="126">
        <v>-1.649414116400294</v>
      </c>
      <c r="K55" s="126">
        <v>-1.5976957001839764</v>
      </c>
      <c r="L55" s="126">
        <f t="shared" si="5"/>
        <v>-0.32635148272674996</v>
      </c>
      <c r="M55" s="126">
        <f t="shared" si="6"/>
        <v>0.9058451299968068</v>
      </c>
      <c r="N55" s="126">
        <f t="shared" si="2"/>
        <v>-1.0094066863794549</v>
      </c>
      <c r="O55" s="126">
        <f t="shared" si="3"/>
        <v>0.3567037209259548</v>
      </c>
      <c r="P55" s="129">
        <f t="shared" si="4"/>
        <v>1</v>
      </c>
    </row>
    <row r="56" spans="1:16" ht="15">
      <c r="A56" s="121">
        <v>48</v>
      </c>
      <c r="B56" s="126">
        <v>-0.8126926331897266</v>
      </c>
      <c r="C56" s="126">
        <v>0.2597357706690673</v>
      </c>
      <c r="D56" s="126">
        <v>-0.6121751994214719</v>
      </c>
      <c r="E56" s="126">
        <v>2.062870407826267</v>
      </c>
      <c r="F56" s="126">
        <v>-0.21691789697797503</v>
      </c>
      <c r="G56" s="126">
        <v>0.8634492587589193</v>
      </c>
      <c r="H56" s="126">
        <v>1.239513949258253</v>
      </c>
      <c r="I56" s="126">
        <v>-0.45853994379285723</v>
      </c>
      <c r="J56" s="126">
        <v>-1.84480995812919</v>
      </c>
      <c r="K56" s="126">
        <v>-0.9015025170810986</v>
      </c>
      <c r="L56" s="126">
        <f t="shared" si="5"/>
        <v>-0.04210687620798126</v>
      </c>
      <c r="M56" s="126">
        <f t="shared" si="6"/>
        <v>1.0998034900605742</v>
      </c>
      <c r="N56" s="126">
        <f t="shared" si="2"/>
        <v>-0.871416955828246</v>
      </c>
      <c r="O56" s="126">
        <f t="shared" si="3"/>
        <v>0.7872032034122834</v>
      </c>
      <c r="P56" s="129">
        <f t="shared" si="4"/>
        <v>1</v>
      </c>
    </row>
    <row r="57" spans="1:16" ht="15">
      <c r="A57" s="121">
        <v>49</v>
      </c>
      <c r="B57" s="126">
        <v>0.09903601494443137</v>
      </c>
      <c r="C57" s="126">
        <v>0.2709873569983756</v>
      </c>
      <c r="D57" s="126">
        <v>0.8954316399467643</v>
      </c>
      <c r="E57" s="126">
        <v>-2.0745756046380848</v>
      </c>
      <c r="F57" s="126">
        <v>-0.682362042425666</v>
      </c>
      <c r="G57" s="126">
        <v>0.1528633220004849</v>
      </c>
      <c r="H57" s="126">
        <v>0.14157308214635123</v>
      </c>
      <c r="I57" s="126">
        <v>-0.07361904863500968</v>
      </c>
      <c r="J57" s="126">
        <v>-0.24079099603113718</v>
      </c>
      <c r="K57" s="126">
        <v>1.469611561333295</v>
      </c>
      <c r="L57" s="126">
        <f t="shared" si="5"/>
        <v>-0.004184471436019521</v>
      </c>
      <c r="M57" s="126">
        <f t="shared" si="6"/>
        <v>0.8899952383083363</v>
      </c>
      <c r="N57" s="126">
        <f t="shared" si="2"/>
        <v>-0.6752880173090112</v>
      </c>
      <c r="O57" s="126">
        <f t="shared" si="3"/>
        <v>0.6669190744369722</v>
      </c>
      <c r="P57" s="129">
        <f t="shared" si="4"/>
        <v>1</v>
      </c>
    </row>
    <row r="58" spans="1:16" ht="15">
      <c r="A58" s="121">
        <v>50</v>
      </c>
      <c r="B58" s="126">
        <v>0.8379629434784874</v>
      </c>
      <c r="C58" s="126">
        <v>-1.3314229363459162</v>
      </c>
      <c r="D58" s="126">
        <v>-0.4741468728752807</v>
      </c>
      <c r="E58" s="126">
        <v>-0.26036786948679946</v>
      </c>
      <c r="F58" s="126">
        <v>-0.9348536877951119</v>
      </c>
      <c r="G58" s="126">
        <v>-0.19886101654265076</v>
      </c>
      <c r="H58" s="126">
        <v>0.14984607332735322</v>
      </c>
      <c r="I58" s="126">
        <v>-0.9585619409335777</v>
      </c>
      <c r="J58" s="126">
        <v>0.8419920050073415</v>
      </c>
      <c r="K58" s="126">
        <v>-0.17418415154679678</v>
      </c>
      <c r="L58" s="126">
        <f t="shared" si="5"/>
        <v>-0.25025974537129514</v>
      </c>
      <c r="M58" s="126">
        <f t="shared" si="6"/>
        <v>0.6881321697163556</v>
      </c>
      <c r="N58" s="126">
        <f t="shared" si="2"/>
        <v>-0.7691478463949655</v>
      </c>
      <c r="O58" s="126">
        <f t="shared" si="3"/>
        <v>0.2686283556523752</v>
      </c>
      <c r="P58" s="129">
        <f t="shared" si="4"/>
        <v>1</v>
      </c>
    </row>
    <row r="59" spans="1:16" ht="15">
      <c r="A59" s="121">
        <v>51</v>
      </c>
      <c r="B59" s="126">
        <v>0.7062112672429066</v>
      </c>
      <c r="C59" s="126">
        <v>-0.7550670488853939</v>
      </c>
      <c r="D59" s="126">
        <v>0.3111335900030099</v>
      </c>
      <c r="E59" s="126">
        <v>-1.2593818610184826</v>
      </c>
      <c r="F59" s="126">
        <v>2.283504727529362</v>
      </c>
      <c r="G59" s="126">
        <v>0.828115389595041</v>
      </c>
      <c r="H59" s="126">
        <v>-1.1246197573200334</v>
      </c>
      <c r="I59" s="126">
        <v>1.492285264248494</v>
      </c>
      <c r="J59" s="126">
        <v>-0.27249598133494146</v>
      </c>
      <c r="K59" s="126">
        <v>-1.4213446775102057</v>
      </c>
      <c r="L59" s="126">
        <f t="shared" si="5"/>
        <v>0.07883409125497565</v>
      </c>
      <c r="M59" s="126">
        <f t="shared" si="6"/>
        <v>1.1906253753912284</v>
      </c>
      <c r="N59" s="126">
        <f t="shared" si="2"/>
        <v>-0.8189605000398966</v>
      </c>
      <c r="O59" s="126">
        <f t="shared" si="3"/>
        <v>0.9766286825498479</v>
      </c>
      <c r="P59" s="129">
        <f t="shared" si="4"/>
        <v>1</v>
      </c>
    </row>
    <row r="60" spans="1:16" ht="15">
      <c r="A60" s="121">
        <v>52</v>
      </c>
      <c r="B60" s="126">
        <v>-0.43226691559539177</v>
      </c>
      <c r="C60" s="126">
        <v>0.2763874817901524</v>
      </c>
      <c r="D60" s="126">
        <v>-0.7083735908963718</v>
      </c>
      <c r="E60" s="126">
        <v>0.5865399543836247</v>
      </c>
      <c r="F60" s="126">
        <v>-0.2353613126615528</v>
      </c>
      <c r="G60" s="126">
        <v>0.5280116965877824</v>
      </c>
      <c r="H60" s="126">
        <v>-1.9237631931900978</v>
      </c>
      <c r="I60" s="126">
        <v>-1.1104793884442188</v>
      </c>
      <c r="J60" s="126">
        <v>1.4860279407002963</v>
      </c>
      <c r="K60" s="126">
        <v>0.2070601112791337</v>
      </c>
      <c r="L60" s="126">
        <f t="shared" si="5"/>
        <v>-0.13262172160466434</v>
      </c>
      <c r="M60" s="126">
        <f t="shared" si="6"/>
        <v>0.9193777952208301</v>
      </c>
      <c r="N60" s="126">
        <f t="shared" si="2"/>
        <v>-0.8258812715572622</v>
      </c>
      <c r="O60" s="126">
        <f t="shared" si="3"/>
        <v>0.5606378283479335</v>
      </c>
      <c r="P60" s="129">
        <f t="shared" si="4"/>
        <v>1</v>
      </c>
    </row>
    <row r="61" spans="1:16" ht="15">
      <c r="A61" s="121">
        <v>53</v>
      </c>
      <c r="B61" s="126">
        <v>0.8940628504205961</v>
      </c>
      <c r="C61" s="126">
        <v>-1.2230248103151098</v>
      </c>
      <c r="D61" s="126">
        <v>-1.2677105587499682</v>
      </c>
      <c r="E61" s="126">
        <v>-0.2478054739185609</v>
      </c>
      <c r="F61" s="126">
        <v>-0.187480964086717</v>
      </c>
      <c r="G61" s="126">
        <v>1.015464476950001</v>
      </c>
      <c r="H61" s="126">
        <v>1.0157191354664974</v>
      </c>
      <c r="I61" s="126">
        <v>-0.2899241735576652</v>
      </c>
      <c r="J61" s="126">
        <v>0.5029369276599027</v>
      </c>
      <c r="K61" s="126">
        <v>0.9504810805083252</v>
      </c>
      <c r="L61" s="126">
        <f t="shared" si="5"/>
        <v>0.11627184903773014</v>
      </c>
      <c r="M61" s="126">
        <f t="shared" si="6"/>
        <v>0.846573251056784</v>
      </c>
      <c r="N61" s="126">
        <f t="shared" si="2"/>
        <v>-0.5220892187195832</v>
      </c>
      <c r="O61" s="126">
        <f t="shared" si="3"/>
        <v>0.7546329167950435</v>
      </c>
      <c r="P61" s="129">
        <f t="shared" si="4"/>
        <v>1</v>
      </c>
    </row>
    <row r="62" spans="1:16" ht="15">
      <c r="A62" s="121">
        <v>54</v>
      </c>
      <c r="B62" s="126">
        <v>-0.7689754966122564</v>
      </c>
      <c r="C62" s="126">
        <v>-0.7398932666546898</v>
      </c>
      <c r="D62" s="126">
        <v>-0.29983198146510404</v>
      </c>
      <c r="E62" s="126">
        <v>0.504674062540289</v>
      </c>
      <c r="F62" s="126">
        <v>-1.7215734260389581</v>
      </c>
      <c r="G62" s="126">
        <v>1.199448433908401</v>
      </c>
      <c r="H62" s="126">
        <v>1.9232811609981582</v>
      </c>
      <c r="I62" s="126">
        <v>0.013043290891801007</v>
      </c>
      <c r="J62" s="126">
        <v>-1.2893633538624272</v>
      </c>
      <c r="K62" s="126">
        <v>0.018399077816866338</v>
      </c>
      <c r="L62" s="126">
        <f t="shared" si="5"/>
        <v>-0.116079149847792</v>
      </c>
      <c r="M62" s="126">
        <f t="shared" si="6"/>
        <v>1.054186195106528</v>
      </c>
      <c r="N62" s="126">
        <f t="shared" si="2"/>
        <v>-0.9109913730761684</v>
      </c>
      <c r="O62" s="126">
        <f t="shared" si="3"/>
        <v>0.6788330733805844</v>
      </c>
      <c r="P62" s="129">
        <f t="shared" si="4"/>
        <v>1</v>
      </c>
    </row>
    <row r="63" spans="1:16" ht="15">
      <c r="A63" s="121">
        <v>55</v>
      </c>
      <c r="B63" s="126">
        <v>1.4784518498345278</v>
      </c>
      <c r="C63" s="126">
        <v>0.16378635336877778</v>
      </c>
      <c r="D63" s="126">
        <v>1.2627720025193412</v>
      </c>
      <c r="E63" s="126">
        <v>1.0560097507550381</v>
      </c>
      <c r="F63" s="126">
        <v>0.36909341361024417</v>
      </c>
      <c r="G63" s="126">
        <v>-0.7601624929520767</v>
      </c>
      <c r="H63" s="126">
        <v>-0.44093440010328777</v>
      </c>
      <c r="I63" s="126">
        <v>1.33925823320169</v>
      </c>
      <c r="J63" s="126">
        <v>0.4546336640487425</v>
      </c>
      <c r="K63" s="126">
        <v>0.7031712812022306</v>
      </c>
      <c r="L63" s="126">
        <f t="shared" si="5"/>
        <v>0.5626079655485228</v>
      </c>
      <c r="M63" s="126">
        <f t="shared" si="6"/>
        <v>0.7183573400562867</v>
      </c>
      <c r="N63" s="126">
        <f t="shared" si="2"/>
        <v>0.020928485294219423</v>
      </c>
      <c r="O63" s="126">
        <f t="shared" si="3"/>
        <v>1.104287445802826</v>
      </c>
      <c r="P63" s="129">
        <f t="shared" si="4"/>
        <v>0</v>
      </c>
    </row>
    <row r="64" spans="1:16" ht="15">
      <c r="A64" s="121">
        <v>56</v>
      </c>
      <c r="B64" s="126">
        <v>-0.9429368219571188</v>
      </c>
      <c r="C64" s="126">
        <v>-2.1023333829361945</v>
      </c>
      <c r="D64" s="126">
        <v>-0.052386894822120667</v>
      </c>
      <c r="E64" s="126">
        <v>0.9979407877835911</v>
      </c>
      <c r="F64" s="126">
        <v>0.9033419701154344</v>
      </c>
      <c r="G64" s="126">
        <v>-0.4948788046021946</v>
      </c>
      <c r="H64" s="126">
        <v>-0.673121576255653</v>
      </c>
      <c r="I64" s="126">
        <v>0.28697400011878926</v>
      </c>
      <c r="J64" s="126">
        <v>-1.067842276825104</v>
      </c>
      <c r="K64" s="126">
        <v>0.5373567546484992</v>
      </c>
      <c r="L64" s="126">
        <f t="shared" si="5"/>
        <v>-0.26078862447320716</v>
      </c>
      <c r="M64" s="126">
        <f t="shared" si="6"/>
        <v>0.9302083921712646</v>
      </c>
      <c r="N64" s="126">
        <f t="shared" si="2"/>
        <v>-0.9622150181396808</v>
      </c>
      <c r="O64" s="126">
        <f t="shared" si="3"/>
        <v>0.44063776919326647</v>
      </c>
      <c r="P64" s="129">
        <f t="shared" si="4"/>
        <v>1</v>
      </c>
    </row>
    <row r="65" spans="1:16" ht="15">
      <c r="A65" s="121">
        <v>57</v>
      </c>
      <c r="B65" s="126">
        <v>-1.5974228517734446</v>
      </c>
      <c r="C65" s="126">
        <v>1.4542456483468413</v>
      </c>
      <c r="D65" s="126">
        <v>1.6211561160162091</v>
      </c>
      <c r="E65" s="126">
        <v>-0.6614618541789241</v>
      </c>
      <c r="F65" s="126">
        <v>1.2799364412785508</v>
      </c>
      <c r="G65" s="126">
        <v>0.7004314284131397</v>
      </c>
      <c r="H65" s="126">
        <v>0.9242467058356851</v>
      </c>
      <c r="I65" s="126">
        <v>-1.0954408935504034</v>
      </c>
      <c r="J65" s="126">
        <v>1.2660029824473895</v>
      </c>
      <c r="K65" s="126">
        <v>-0.43369482227717526</v>
      </c>
      <c r="L65" s="126">
        <f t="shared" si="5"/>
        <v>0.3457998900557868</v>
      </c>
      <c r="M65" s="126">
        <f t="shared" si="6"/>
        <v>1.1184995496233505</v>
      </c>
      <c r="N65" s="126">
        <f t="shared" si="2"/>
        <v>-0.4976080086609942</v>
      </c>
      <c r="O65" s="126">
        <f t="shared" si="3"/>
        <v>1.1892077887725678</v>
      </c>
      <c r="P65" s="129">
        <f t="shared" si="4"/>
        <v>1</v>
      </c>
    </row>
    <row r="66" spans="1:16" ht="15">
      <c r="A66" s="121">
        <v>58</v>
      </c>
      <c r="B66" s="126">
        <v>1.2499708645918872</v>
      </c>
      <c r="C66" s="126">
        <v>-1.5955083654262125</v>
      </c>
      <c r="D66" s="126">
        <v>-0.8980623533716425</v>
      </c>
      <c r="E66" s="126">
        <v>3.0157389119267464</v>
      </c>
      <c r="F66" s="126">
        <v>-0.42689748624979984</v>
      </c>
      <c r="G66" s="126">
        <v>-0.4157789135206258</v>
      </c>
      <c r="H66" s="126">
        <v>0.67014980231761</v>
      </c>
      <c r="I66" s="126">
        <v>-0.3113746060989797</v>
      </c>
      <c r="J66" s="126">
        <v>-1.7393540474586189</v>
      </c>
      <c r="K66" s="126">
        <v>0.04955268195772078</v>
      </c>
      <c r="L66" s="126">
        <f t="shared" si="5"/>
        <v>-0.04015635113319149</v>
      </c>
      <c r="M66" s="126">
        <f t="shared" si="6"/>
        <v>1.3387353136011284</v>
      </c>
      <c r="N66" s="126">
        <f t="shared" si="2"/>
        <v>-1.0496336800802597</v>
      </c>
      <c r="O66" s="126">
        <f t="shared" si="3"/>
        <v>0.9693209778138767</v>
      </c>
      <c r="P66" s="129">
        <f t="shared" si="4"/>
        <v>1</v>
      </c>
    </row>
    <row r="67" spans="1:16" ht="15">
      <c r="A67" s="121">
        <v>59</v>
      </c>
      <c r="B67" s="126">
        <v>0.9004702405945864</v>
      </c>
      <c r="C67" s="126">
        <v>0.8958886610344052</v>
      </c>
      <c r="D67" s="126">
        <v>-0.2552280875534052</v>
      </c>
      <c r="E67" s="126">
        <v>0.44751914174412377</v>
      </c>
      <c r="F67" s="126">
        <v>1.8098762666340917</v>
      </c>
      <c r="G67" s="126">
        <v>0.44709622670779936</v>
      </c>
      <c r="H67" s="126">
        <v>0.08290498954011127</v>
      </c>
      <c r="I67" s="126">
        <v>-0.5446179329737788</v>
      </c>
      <c r="J67" s="126">
        <v>0.28370777727104723</v>
      </c>
      <c r="K67" s="126">
        <v>-0.019622348190750927</v>
      </c>
      <c r="L67" s="126">
        <f t="shared" si="5"/>
        <v>0.404799493480823</v>
      </c>
      <c r="M67" s="126">
        <f t="shared" si="6"/>
        <v>0.6403245905748376</v>
      </c>
      <c r="N67" s="126">
        <f t="shared" si="2"/>
        <v>-0.0780391608711326</v>
      </c>
      <c r="O67" s="126">
        <f t="shared" si="3"/>
        <v>0.8876381478327786</v>
      </c>
      <c r="P67" s="129">
        <f t="shared" si="4"/>
        <v>1</v>
      </c>
    </row>
    <row r="68" spans="1:16" ht="15">
      <c r="A68" s="121">
        <v>60</v>
      </c>
      <c r="B68" s="126">
        <v>1.5916930351522751</v>
      </c>
      <c r="C68" s="126">
        <v>2.9058719519525766</v>
      </c>
      <c r="D68" s="126">
        <v>-1.832777343224734</v>
      </c>
      <c r="E68" s="126">
        <v>0.1380965386488242</v>
      </c>
      <c r="F68" s="126">
        <v>1.6806188796181232</v>
      </c>
      <c r="G68" s="126">
        <v>0.9645145837566815</v>
      </c>
      <c r="H68" s="126">
        <v>0.19566186892916448</v>
      </c>
      <c r="I68" s="126">
        <v>1.1531528798514046</v>
      </c>
      <c r="J68" s="126">
        <v>1.0166172614844982</v>
      </c>
      <c r="K68" s="126">
        <v>-0.10680309969757218</v>
      </c>
      <c r="L68" s="126">
        <f t="shared" si="5"/>
        <v>0.7706646556471242</v>
      </c>
      <c r="M68" s="126">
        <f t="shared" si="6"/>
        <v>1.2076511391543723</v>
      </c>
      <c r="N68" s="126">
        <f t="shared" si="2"/>
        <v>-0.13996826324864609</v>
      </c>
      <c r="O68" s="126">
        <f t="shared" si="3"/>
        <v>1.6812975745428944</v>
      </c>
      <c r="P68" s="129">
        <f t="shared" si="4"/>
        <v>1</v>
      </c>
    </row>
    <row r="69" spans="1:16" ht="15">
      <c r="A69" s="121">
        <v>61</v>
      </c>
      <c r="B69" s="126">
        <v>-0.7775361154926941</v>
      </c>
      <c r="C69" s="126">
        <v>-1.0007147466239985</v>
      </c>
      <c r="D69" s="126">
        <v>-1.1544921107997652</v>
      </c>
      <c r="E69" s="126">
        <v>-2.516826498322189</v>
      </c>
      <c r="F69" s="126">
        <v>-1.197722667711787</v>
      </c>
      <c r="G69" s="126">
        <v>0.6680443220830057</v>
      </c>
      <c r="H69" s="126">
        <v>0.8026222531043459</v>
      </c>
      <c r="I69" s="126">
        <v>1.2065447663189843</v>
      </c>
      <c r="J69" s="126">
        <v>-0.4401749720273074</v>
      </c>
      <c r="K69" s="126">
        <v>-1.2597229215316474</v>
      </c>
      <c r="L69" s="126">
        <f t="shared" si="5"/>
        <v>-0.5669978691003053</v>
      </c>
      <c r="M69" s="126">
        <f t="shared" si="6"/>
        <v>1.087190215200562</v>
      </c>
      <c r="N69" s="126">
        <f t="shared" si="2"/>
        <v>-1.3867968714481629</v>
      </c>
      <c r="O69" s="126">
        <f t="shared" si="3"/>
        <v>0.2528011332475525</v>
      </c>
      <c r="P69" s="129">
        <f t="shared" si="4"/>
        <v>1</v>
      </c>
    </row>
    <row r="70" spans="1:16" ht="15">
      <c r="A70" s="121">
        <v>62</v>
      </c>
      <c r="B70" s="126">
        <v>-1.8732225726125762</v>
      </c>
      <c r="C70" s="126">
        <v>-0.4878870640823152</v>
      </c>
      <c r="D70" s="126">
        <v>-0.3717968866112642</v>
      </c>
      <c r="E70" s="126">
        <v>0.9711129678180441</v>
      </c>
      <c r="F70" s="126">
        <v>-0.6426330401154701</v>
      </c>
      <c r="G70" s="126">
        <v>1.0274493433826137</v>
      </c>
      <c r="H70" s="126">
        <v>0.30135197448544204</v>
      </c>
      <c r="I70" s="126">
        <v>0.8970323506218847</v>
      </c>
      <c r="J70" s="126">
        <v>1.1428028301452287</v>
      </c>
      <c r="K70" s="126">
        <v>0.6224490789463744</v>
      </c>
      <c r="L70" s="126">
        <f t="shared" si="5"/>
        <v>0.1586658981977962</v>
      </c>
      <c r="M70" s="126">
        <f t="shared" si="6"/>
        <v>0.9291981400657371</v>
      </c>
      <c r="N70" s="126">
        <f t="shared" si="2"/>
        <v>-0.5419987118758417</v>
      </c>
      <c r="O70" s="126">
        <f t="shared" si="3"/>
        <v>0.8593305082714341</v>
      </c>
      <c r="P70" s="129">
        <f t="shared" si="4"/>
        <v>1</v>
      </c>
    </row>
    <row r="71" spans="1:16" ht="15">
      <c r="A71" s="121">
        <v>63</v>
      </c>
      <c r="B71" s="126">
        <v>0.2798060450004414</v>
      </c>
      <c r="C71" s="126">
        <v>-0.17550519260112196</v>
      </c>
      <c r="D71" s="126">
        <v>0.40404756873613223</v>
      </c>
      <c r="E71" s="126">
        <v>-0.5403637715062359</v>
      </c>
      <c r="F71" s="126">
        <v>0.8227380021708086</v>
      </c>
      <c r="G71" s="126">
        <v>-0.09803670764085837</v>
      </c>
      <c r="H71" s="126">
        <v>-0.6926325113454368</v>
      </c>
      <c r="I71" s="126">
        <v>-0.8427559805568308</v>
      </c>
      <c r="J71" s="126">
        <v>1.7725915313349105</v>
      </c>
      <c r="K71" s="126">
        <v>0.4041294232592918</v>
      </c>
      <c r="L71" s="126">
        <f t="shared" si="5"/>
        <v>0.13340184068511007</v>
      </c>
      <c r="M71" s="126">
        <f t="shared" si="6"/>
        <v>0.7462082960090439</v>
      </c>
      <c r="N71" s="126">
        <f t="shared" si="2"/>
        <v>-0.4292787354080595</v>
      </c>
      <c r="O71" s="126">
        <f t="shared" si="3"/>
        <v>0.6960824167782796</v>
      </c>
      <c r="P71" s="129">
        <f t="shared" si="4"/>
        <v>1</v>
      </c>
    </row>
    <row r="72" spans="1:16" ht="15">
      <c r="A72" s="121">
        <v>64</v>
      </c>
      <c r="B72" s="126">
        <v>0.06756181392120197</v>
      </c>
      <c r="C72" s="126">
        <v>1.0422172636026517</v>
      </c>
      <c r="D72" s="126">
        <v>-0.9386485544382595</v>
      </c>
      <c r="E72" s="126">
        <v>0.05330662133928854</v>
      </c>
      <c r="F72" s="126">
        <v>-0.1864691512309946</v>
      </c>
      <c r="G72" s="126">
        <v>0.5113747647556011</v>
      </c>
      <c r="H72" s="126">
        <v>1.8071295926347375</v>
      </c>
      <c r="I72" s="126">
        <v>-0.41669636630103923</v>
      </c>
      <c r="J72" s="126">
        <v>1.4925171853974462</v>
      </c>
      <c r="K72" s="126">
        <v>0.6050868250895292</v>
      </c>
      <c r="L72" s="126">
        <f t="shared" si="5"/>
        <v>0.4037379994770163</v>
      </c>
      <c r="M72" s="126">
        <f t="shared" si="6"/>
        <v>0.8169459064662918</v>
      </c>
      <c r="N72" s="126">
        <f t="shared" si="2"/>
        <v>-0.21228248132696348</v>
      </c>
      <c r="O72" s="126">
        <f t="shared" si="3"/>
        <v>1.019758480280996</v>
      </c>
      <c r="P72" s="129">
        <f t="shared" si="4"/>
        <v>1</v>
      </c>
    </row>
    <row r="73" spans="1:16" ht="15">
      <c r="A73" s="121">
        <v>65</v>
      </c>
      <c r="B73" s="126">
        <v>1.6048625184339471</v>
      </c>
      <c r="C73" s="126">
        <v>2.0228162611601874</v>
      </c>
      <c r="D73" s="126">
        <v>0.9116570254263934</v>
      </c>
      <c r="E73" s="126">
        <v>1.989064912777394</v>
      </c>
      <c r="F73" s="126">
        <v>-0.05277001946524251</v>
      </c>
      <c r="G73" s="126">
        <v>0.01748048816807568</v>
      </c>
      <c r="H73" s="126">
        <v>1.527196218376048</v>
      </c>
      <c r="I73" s="126">
        <v>-0.6728339485562174</v>
      </c>
      <c r="J73" s="126">
        <v>0.17146703612525016</v>
      </c>
      <c r="K73" s="126">
        <v>-1.1077895578637253</v>
      </c>
      <c r="L73" s="126">
        <f aca="true" t="shared" si="7" ref="L73:L104">AVERAGE(B73:K73)</f>
        <v>0.641115093458211</v>
      </c>
      <c r="M73" s="126">
        <f aca="true" t="shared" si="8" ref="M73:M108">STDEVP(B73:K73)</f>
        <v>1.0672068291246388</v>
      </c>
      <c r="N73" s="126">
        <f t="shared" si="2"/>
        <v>-0.1636153774224538</v>
      </c>
      <c r="O73" s="126">
        <f t="shared" si="3"/>
        <v>1.445845564338876</v>
      </c>
      <c r="P73" s="129">
        <f t="shared" si="4"/>
        <v>1</v>
      </c>
    </row>
    <row r="74" spans="1:16" ht="15">
      <c r="A74" s="121">
        <v>66</v>
      </c>
      <c r="B74" s="126">
        <v>-0.021077539713587612</v>
      </c>
      <c r="C74" s="126">
        <v>1.4061743058846332</v>
      </c>
      <c r="D74" s="126">
        <v>0.3266677595092915</v>
      </c>
      <c r="E74" s="126">
        <v>0.07814605851308443</v>
      </c>
      <c r="F74" s="126">
        <v>-0.7740231922070961</v>
      </c>
      <c r="G74" s="126">
        <v>-1.921334842336364</v>
      </c>
      <c r="H74" s="126">
        <v>-0.5611968845187221</v>
      </c>
      <c r="I74" s="126">
        <v>-1.6479225450893864</v>
      </c>
      <c r="J74" s="126">
        <v>1.0625808499753475</v>
      </c>
      <c r="K74" s="126">
        <v>-0.009447376214666292</v>
      </c>
      <c r="L74" s="126">
        <f t="shared" si="7"/>
        <v>-0.2061433406197466</v>
      </c>
      <c r="M74" s="126">
        <f t="shared" si="8"/>
        <v>1.0057850543662403</v>
      </c>
      <c r="N74" s="126">
        <f aca="true" t="shared" si="9" ref="N74:N108">$L74-$N$5*$M74/SQRT(10-1)</f>
        <v>-0.9645585402945528</v>
      </c>
      <c r="O74" s="126">
        <f aca="true" t="shared" si="10" ref="O74:O108">$L74+$N$5*$M74/SQRT(10-1)</f>
        <v>0.5522718590550596</v>
      </c>
      <c r="P74" s="129">
        <f aca="true" t="shared" si="11" ref="P74:P108">IF(AND(N74&lt;0,O74&gt;0),1,0)</f>
        <v>1</v>
      </c>
    </row>
    <row r="75" spans="1:16" ht="15">
      <c r="A75" s="121">
        <v>67</v>
      </c>
      <c r="B75" s="126">
        <v>1.174687440652633</v>
      </c>
      <c r="C75" s="126">
        <v>1.1266388355579693</v>
      </c>
      <c r="D75" s="126">
        <v>0.8914412319427356</v>
      </c>
      <c r="E75" s="126">
        <v>0.6087657311582007</v>
      </c>
      <c r="F75" s="126">
        <v>0.7809569524397375</v>
      </c>
      <c r="G75" s="126">
        <v>0.29008333513047546</v>
      </c>
      <c r="H75" s="126">
        <v>-0.07730250217719004</v>
      </c>
      <c r="I75" s="126">
        <v>-0.34179493013652973</v>
      </c>
      <c r="J75" s="126">
        <v>-0.6602249413845129</v>
      </c>
      <c r="K75" s="126">
        <v>-0.12043074093526229</v>
      </c>
      <c r="L75" s="126">
        <f t="shared" si="7"/>
        <v>0.36728204122482566</v>
      </c>
      <c r="M75" s="126">
        <f t="shared" si="8"/>
        <v>0.6109623512929857</v>
      </c>
      <c r="N75" s="126">
        <f t="shared" si="9"/>
        <v>-0.09341592961709605</v>
      </c>
      <c r="O75" s="126">
        <f t="shared" si="10"/>
        <v>0.8279800120667473</v>
      </c>
      <c r="P75" s="129">
        <f t="shared" si="11"/>
        <v>1</v>
      </c>
    </row>
    <row r="76" spans="1:16" ht="15">
      <c r="A76" s="121">
        <v>68</v>
      </c>
      <c r="B76" s="126">
        <v>1.8670743884285912</v>
      </c>
      <c r="C76" s="126">
        <v>-0.0013392309483606368</v>
      </c>
      <c r="D76" s="126">
        <v>1.5155137589317746</v>
      </c>
      <c r="E76" s="126">
        <v>-0.7255857781274244</v>
      </c>
      <c r="F76" s="126">
        <v>1.733133103698492</v>
      </c>
      <c r="G76" s="126">
        <v>-1.2524810699687805</v>
      </c>
      <c r="H76" s="126">
        <v>0.4012258614238817</v>
      </c>
      <c r="I76" s="126">
        <v>0.4648359208658803</v>
      </c>
      <c r="J76" s="126">
        <v>-1.0776329872896895</v>
      </c>
      <c r="K76" s="126">
        <v>2.526030584704131</v>
      </c>
      <c r="L76" s="126">
        <f t="shared" si="7"/>
        <v>0.5450774551718496</v>
      </c>
      <c r="M76" s="126">
        <f t="shared" si="8"/>
        <v>1.2581640632348192</v>
      </c>
      <c r="N76" s="126">
        <f t="shared" si="9"/>
        <v>-0.40364488376085894</v>
      </c>
      <c r="O76" s="126">
        <f t="shared" si="10"/>
        <v>1.4937997941045582</v>
      </c>
      <c r="P76" s="129">
        <f t="shared" si="11"/>
        <v>1</v>
      </c>
    </row>
    <row r="77" spans="1:16" ht="15">
      <c r="A77" s="121">
        <v>69</v>
      </c>
      <c r="B77" s="126">
        <v>0.5923652679484803</v>
      </c>
      <c r="C77" s="126">
        <v>-1.0327812560717575</v>
      </c>
      <c r="D77" s="126">
        <v>-1.4586657925974578</v>
      </c>
      <c r="E77" s="126">
        <v>-1.6503054212080315</v>
      </c>
      <c r="F77" s="126">
        <v>-0.44388684727891814</v>
      </c>
      <c r="G77" s="126">
        <v>-1.6018202586565167</v>
      </c>
      <c r="H77" s="126">
        <v>-1.2706209417956416</v>
      </c>
      <c r="I77" s="126">
        <v>-1.7886486602947116</v>
      </c>
      <c r="J77" s="126">
        <v>-0.7025846571195871</v>
      </c>
      <c r="K77" s="126">
        <v>-0.30047203836147673</v>
      </c>
      <c r="L77" s="126">
        <f t="shared" si="7"/>
        <v>-0.9657420605435618</v>
      </c>
      <c r="M77" s="126">
        <f t="shared" si="8"/>
        <v>0.7143307542370326</v>
      </c>
      <c r="N77" s="126">
        <f t="shared" si="9"/>
        <v>-1.50438528183293</v>
      </c>
      <c r="O77" s="126">
        <f t="shared" si="10"/>
        <v>-0.4270988392541937</v>
      </c>
      <c r="P77" s="129">
        <f t="shared" si="11"/>
        <v>0</v>
      </c>
    </row>
    <row r="78" spans="1:16" ht="15">
      <c r="A78" s="121">
        <v>70</v>
      </c>
      <c r="B78" s="126">
        <v>1.064465777744772</v>
      </c>
      <c r="C78" s="126">
        <v>0.7368794285866898</v>
      </c>
      <c r="D78" s="126">
        <v>-0.14976876627770253</v>
      </c>
      <c r="E78" s="126">
        <v>-0.15363752936536912</v>
      </c>
      <c r="F78" s="126">
        <v>-0.9029963621287607</v>
      </c>
      <c r="G78" s="126">
        <v>1.3172666513128206</v>
      </c>
      <c r="H78" s="126">
        <v>1.0126495908480138</v>
      </c>
      <c r="I78" s="126">
        <v>-0.5622712251351913</v>
      </c>
      <c r="J78" s="126">
        <v>1.6853482520673424</v>
      </c>
      <c r="K78" s="126">
        <v>-0.9658560884417966</v>
      </c>
      <c r="L78" s="126">
        <f t="shared" si="7"/>
        <v>0.3082079729210818</v>
      </c>
      <c r="M78" s="126">
        <f t="shared" si="8"/>
        <v>0.918567962199288</v>
      </c>
      <c r="N78" s="126">
        <f t="shared" si="9"/>
        <v>-0.3844409200426596</v>
      </c>
      <c r="O78" s="126">
        <f t="shared" si="10"/>
        <v>1.0008568658848231</v>
      </c>
      <c r="P78" s="129">
        <f t="shared" si="11"/>
        <v>1</v>
      </c>
    </row>
    <row r="79" spans="1:16" ht="15">
      <c r="A79" s="121">
        <v>71</v>
      </c>
      <c r="B79" s="126">
        <v>0.8042070476221852</v>
      </c>
      <c r="C79" s="126">
        <v>1.453586264688056</v>
      </c>
      <c r="D79" s="126">
        <v>0.34504068935348187</v>
      </c>
      <c r="E79" s="126">
        <v>-0.6886511982884258</v>
      </c>
      <c r="F79" s="126">
        <v>-0.2054969172604615</v>
      </c>
      <c r="G79" s="126">
        <v>0.7052312867017463</v>
      </c>
      <c r="H79" s="126">
        <v>-1.851558408816345</v>
      </c>
      <c r="I79" s="126">
        <v>-0.845923295855755</v>
      </c>
      <c r="J79" s="126">
        <v>0.3452032615314238</v>
      </c>
      <c r="K79" s="126">
        <v>-0.378774984710617</v>
      </c>
      <c r="L79" s="126">
        <f t="shared" si="7"/>
        <v>-0.03171362550347112</v>
      </c>
      <c r="M79" s="126">
        <f t="shared" si="8"/>
        <v>0.910437735894873</v>
      </c>
      <c r="N79" s="126">
        <f t="shared" si="9"/>
        <v>-0.7182318972382565</v>
      </c>
      <c r="O79" s="126">
        <f t="shared" si="10"/>
        <v>0.6548046462313143</v>
      </c>
      <c r="P79" s="129">
        <f t="shared" si="11"/>
        <v>1</v>
      </c>
    </row>
    <row r="80" spans="1:16" ht="15">
      <c r="A80" s="121">
        <v>72</v>
      </c>
      <c r="B80" s="126">
        <v>-1.1970951163675636</v>
      </c>
      <c r="C80" s="126">
        <v>0.24993596525746398</v>
      </c>
      <c r="D80" s="126">
        <v>0.7536436896771193</v>
      </c>
      <c r="E80" s="126">
        <v>-1.7089178072637878</v>
      </c>
      <c r="F80" s="126">
        <v>-0.43520799408724997</v>
      </c>
      <c r="G80" s="126">
        <v>-0.7622065822943114</v>
      </c>
      <c r="H80" s="126">
        <v>0.4025537236884702</v>
      </c>
      <c r="I80" s="126">
        <v>-0.20956122170900926</v>
      </c>
      <c r="J80" s="126">
        <v>-0.5085007614979986</v>
      </c>
      <c r="K80" s="126">
        <v>0.1746502675814554</v>
      </c>
      <c r="L80" s="126">
        <f t="shared" si="7"/>
        <v>-0.3240705837015412</v>
      </c>
      <c r="M80" s="126">
        <f t="shared" si="8"/>
        <v>0.7210459190542067</v>
      </c>
      <c r="N80" s="126">
        <f t="shared" si="9"/>
        <v>-0.8677773949135846</v>
      </c>
      <c r="O80" s="126">
        <f t="shared" si="10"/>
        <v>0.21963622751050227</v>
      </c>
      <c r="P80" s="129">
        <f t="shared" si="11"/>
        <v>1</v>
      </c>
    </row>
    <row r="81" spans="1:16" ht="15">
      <c r="A81" s="121">
        <v>73</v>
      </c>
      <c r="B81" s="126">
        <v>-0.9657333066570573</v>
      </c>
      <c r="C81" s="126">
        <v>-0.9359200703329407</v>
      </c>
      <c r="D81" s="126">
        <v>-0.4006460585515015</v>
      </c>
      <c r="E81" s="126">
        <v>1.9193976186215878</v>
      </c>
      <c r="F81" s="126">
        <v>-1.8340097085456364</v>
      </c>
      <c r="G81" s="126">
        <v>-0.14072384146857075</v>
      </c>
      <c r="H81" s="126">
        <v>0.37146946851862594</v>
      </c>
      <c r="I81" s="126">
        <v>0.2704314283619169</v>
      </c>
      <c r="J81" s="126">
        <v>1.560183591209352</v>
      </c>
      <c r="K81" s="126">
        <v>-1.685662027739454</v>
      </c>
      <c r="L81" s="126">
        <f t="shared" si="7"/>
        <v>-0.1841212906583678</v>
      </c>
      <c r="M81" s="126">
        <f t="shared" si="8"/>
        <v>1.190979933820513</v>
      </c>
      <c r="N81" s="126">
        <f t="shared" si="9"/>
        <v>-1.0821832377871479</v>
      </c>
      <c r="O81" s="126">
        <f t="shared" si="10"/>
        <v>0.7139406564704123</v>
      </c>
      <c r="P81" s="129">
        <f t="shared" si="11"/>
        <v>1</v>
      </c>
    </row>
    <row r="82" spans="1:16" ht="15">
      <c r="A82" s="121">
        <v>74</v>
      </c>
      <c r="B82" s="126">
        <v>0.2852198122127447</v>
      </c>
      <c r="C82" s="126">
        <v>-1.0247299542243127</v>
      </c>
      <c r="D82" s="126">
        <v>0.3965055839216802</v>
      </c>
      <c r="E82" s="126">
        <v>0.6982827471802011</v>
      </c>
      <c r="F82" s="126">
        <v>-0.8529468686901964</v>
      </c>
      <c r="G82" s="126">
        <v>-0.21464757082867436</v>
      </c>
      <c r="H82" s="126">
        <v>-0.5312676876201294</v>
      </c>
      <c r="I82" s="126">
        <v>-1.279242951568449</v>
      </c>
      <c r="J82" s="126">
        <v>0.39708424992568325</v>
      </c>
      <c r="K82" s="126">
        <v>0.4230457761877915</v>
      </c>
      <c r="L82" s="126">
        <f t="shared" si="7"/>
        <v>-0.1702696863503661</v>
      </c>
      <c r="M82" s="126">
        <f t="shared" si="8"/>
        <v>0.6719570736559404</v>
      </c>
      <c r="N82" s="126">
        <f t="shared" si="9"/>
        <v>-0.6769609082743078</v>
      </c>
      <c r="O82" s="126">
        <f t="shared" si="10"/>
        <v>0.33642153557357557</v>
      </c>
      <c r="P82" s="129">
        <f t="shared" si="11"/>
        <v>1</v>
      </c>
    </row>
    <row r="83" spans="1:16" ht="15">
      <c r="A83" s="121">
        <v>75</v>
      </c>
      <c r="B83" s="126">
        <v>-0.13346380001166835</v>
      </c>
      <c r="C83" s="126">
        <v>0.4839284883928485</v>
      </c>
      <c r="D83" s="126">
        <v>0.3486161403998267</v>
      </c>
      <c r="E83" s="126">
        <v>2.3248321667779237</v>
      </c>
      <c r="F83" s="126">
        <v>-0.863894911162788</v>
      </c>
      <c r="G83" s="126">
        <v>0.37688550946768373</v>
      </c>
      <c r="H83" s="126">
        <v>-2.119377313647419</v>
      </c>
      <c r="I83" s="126">
        <v>-0.12898908607894555</v>
      </c>
      <c r="J83" s="126">
        <v>0.9831978786678519</v>
      </c>
      <c r="K83" s="126">
        <v>-0.8748338586883619</v>
      </c>
      <c r="L83" s="126">
        <f t="shared" si="7"/>
        <v>0.039690121411695145</v>
      </c>
      <c r="M83" s="126">
        <f t="shared" si="8"/>
        <v>1.1354026582267032</v>
      </c>
      <c r="N83" s="126">
        <f t="shared" si="9"/>
        <v>-0.8164636164194028</v>
      </c>
      <c r="O83" s="126">
        <f t="shared" si="10"/>
        <v>0.8958438592427931</v>
      </c>
      <c r="P83" s="129">
        <f t="shared" si="11"/>
        <v>1</v>
      </c>
    </row>
    <row r="84" spans="1:16" ht="15">
      <c r="A84" s="121">
        <v>76</v>
      </c>
      <c r="B84" s="126">
        <v>-0.3511365775921149</v>
      </c>
      <c r="C84" s="126">
        <v>-0.5908168532187119</v>
      </c>
      <c r="D84" s="126">
        <v>-0.36532924241328146</v>
      </c>
      <c r="E84" s="126">
        <v>0.8462529876851477</v>
      </c>
      <c r="F84" s="126">
        <v>-0.1257501480722567</v>
      </c>
      <c r="G84" s="126">
        <v>1.8154150893678889</v>
      </c>
      <c r="H84" s="126">
        <v>-0.44068087845516857</v>
      </c>
      <c r="I84" s="126">
        <v>-1.1657380127871875</v>
      </c>
      <c r="J84" s="126">
        <v>0.639156496617943</v>
      </c>
      <c r="K84" s="126">
        <v>-0.10241933523502667</v>
      </c>
      <c r="L84" s="126">
        <f t="shared" si="7"/>
        <v>0.01589535258972319</v>
      </c>
      <c r="M84" s="126">
        <f t="shared" si="8"/>
        <v>0.8125973755369821</v>
      </c>
      <c r="N84" s="126">
        <f t="shared" si="9"/>
        <v>-0.5968461055853881</v>
      </c>
      <c r="O84" s="126">
        <f t="shared" si="10"/>
        <v>0.6286368107648345</v>
      </c>
      <c r="P84" s="129">
        <f t="shared" si="11"/>
        <v>1</v>
      </c>
    </row>
    <row r="85" spans="1:16" ht="15">
      <c r="A85" s="121">
        <v>77</v>
      </c>
      <c r="B85" s="126">
        <v>-0.16650005818519276</v>
      </c>
      <c r="C85" s="126">
        <v>-1.6135209079948254</v>
      </c>
      <c r="D85" s="126">
        <v>-0.8175970833690371</v>
      </c>
      <c r="E85" s="126">
        <v>-0.569364146940643</v>
      </c>
      <c r="F85" s="126">
        <v>-0.7879293661972042</v>
      </c>
      <c r="G85" s="126">
        <v>-1.3147200661478564</v>
      </c>
      <c r="H85" s="126">
        <v>-0.11858219295390882</v>
      </c>
      <c r="I85" s="126">
        <v>1.0972553354804404</v>
      </c>
      <c r="J85" s="126">
        <v>-0.6584173206647392</v>
      </c>
      <c r="K85" s="126">
        <v>-0.10618805390549824</v>
      </c>
      <c r="L85" s="126">
        <f t="shared" si="7"/>
        <v>-0.5055563860878465</v>
      </c>
      <c r="M85" s="126">
        <f t="shared" si="8"/>
        <v>0.7127469210345604</v>
      </c>
      <c r="N85" s="126">
        <f t="shared" si="9"/>
        <v>-1.0430053132591126</v>
      </c>
      <c r="O85" s="126">
        <f t="shared" si="10"/>
        <v>0.03189254108341966</v>
      </c>
      <c r="P85" s="129">
        <f t="shared" si="11"/>
        <v>1</v>
      </c>
    </row>
    <row r="86" spans="1:16" ht="15">
      <c r="A86" s="121">
        <v>78</v>
      </c>
      <c r="B86" s="126">
        <v>-0.07254584488691762</v>
      </c>
      <c r="C86" s="126">
        <v>0.889849616214633</v>
      </c>
      <c r="D86" s="126">
        <v>-0.24457222025375813</v>
      </c>
      <c r="E86" s="126">
        <v>2.4990731617435813</v>
      </c>
      <c r="F86" s="126">
        <v>-2.3834581952542067</v>
      </c>
      <c r="G86" s="126">
        <v>0.0007264588930411264</v>
      </c>
      <c r="H86" s="126">
        <v>-0.7243920663313475</v>
      </c>
      <c r="I86" s="126">
        <v>-0.1239766334037995</v>
      </c>
      <c r="J86" s="126">
        <v>1.3218323147157207</v>
      </c>
      <c r="K86" s="126">
        <v>0.3609989107644651</v>
      </c>
      <c r="L86" s="126">
        <f t="shared" si="7"/>
        <v>0.1523535502201412</v>
      </c>
      <c r="M86" s="126">
        <f t="shared" si="8"/>
        <v>1.2234667909088721</v>
      </c>
      <c r="N86" s="126">
        <f t="shared" si="9"/>
        <v>-0.7702052077317028</v>
      </c>
      <c r="O86" s="126">
        <f t="shared" si="10"/>
        <v>1.0749123081719851</v>
      </c>
      <c r="P86" s="129">
        <f t="shared" si="11"/>
        <v>1</v>
      </c>
    </row>
    <row r="87" spans="1:16" ht="15">
      <c r="A87" s="121">
        <v>79</v>
      </c>
      <c r="B87" s="126">
        <v>-0.3100092271779431</v>
      </c>
      <c r="C87" s="126">
        <v>-1.2543273442133795</v>
      </c>
      <c r="D87" s="126">
        <v>-0.4199523573333863</v>
      </c>
      <c r="E87" s="126">
        <v>-0.7731978257652372</v>
      </c>
      <c r="F87" s="126">
        <v>1.2037003216391895</v>
      </c>
      <c r="G87" s="126">
        <v>-0.5498600330611225</v>
      </c>
      <c r="H87" s="126">
        <v>-0.4272328624210786</v>
      </c>
      <c r="I87" s="126">
        <v>0.03370359991095029</v>
      </c>
      <c r="J87" s="126">
        <v>-0.5768470145994797</v>
      </c>
      <c r="K87" s="126">
        <v>1.1041242942155804</v>
      </c>
      <c r="L87" s="126">
        <f t="shared" si="7"/>
        <v>-0.19698984488059068</v>
      </c>
      <c r="M87" s="126">
        <f t="shared" si="8"/>
        <v>0.7444686013993567</v>
      </c>
      <c r="N87" s="126">
        <f t="shared" si="9"/>
        <v>-0.7583585990998405</v>
      </c>
      <c r="O87" s="126">
        <f t="shared" si="10"/>
        <v>0.36437890933865913</v>
      </c>
      <c r="P87" s="129">
        <f t="shared" si="11"/>
        <v>1</v>
      </c>
    </row>
    <row r="88" spans="1:16" ht="15">
      <c r="A88" s="121">
        <v>80</v>
      </c>
      <c r="B88" s="126">
        <v>0.09081304597202688</v>
      </c>
      <c r="C88" s="126">
        <v>-0.0014154011296341196</v>
      </c>
      <c r="D88" s="126">
        <v>-0.08044821697694715</v>
      </c>
      <c r="E88" s="126">
        <v>-1.1370889296813402</v>
      </c>
      <c r="F88" s="126">
        <v>0.0799877852841746</v>
      </c>
      <c r="G88" s="126">
        <v>-0.1765920387697406</v>
      </c>
      <c r="H88" s="126">
        <v>-1.1710358194250148</v>
      </c>
      <c r="I88" s="126">
        <v>-0.6926325113454368</v>
      </c>
      <c r="J88" s="126">
        <v>0.6192954060679767</v>
      </c>
      <c r="K88" s="126">
        <v>1.0520102478039917</v>
      </c>
      <c r="L88" s="126">
        <f t="shared" si="7"/>
        <v>-0.14171064321999438</v>
      </c>
      <c r="M88" s="126">
        <f t="shared" si="8"/>
        <v>0.669759131318237</v>
      </c>
      <c r="N88" s="126">
        <f t="shared" si="9"/>
        <v>-0.6467445002132418</v>
      </c>
      <c r="O88" s="126">
        <f t="shared" si="10"/>
        <v>0.36332321377325305</v>
      </c>
      <c r="P88" s="129">
        <f t="shared" si="11"/>
        <v>1</v>
      </c>
    </row>
    <row r="89" spans="1:16" ht="15">
      <c r="A89" s="121">
        <v>81</v>
      </c>
      <c r="B89" s="126">
        <v>0.6909795047249645</v>
      </c>
      <c r="C89" s="126">
        <v>0.493755578645505</v>
      </c>
      <c r="D89" s="126">
        <v>-0.9974382919608615</v>
      </c>
      <c r="E89" s="126">
        <v>1.1066595106967725</v>
      </c>
      <c r="F89" s="126">
        <v>-1.2965983842150308</v>
      </c>
      <c r="G89" s="126">
        <v>0.6659433893219102</v>
      </c>
      <c r="H89" s="126">
        <v>-1.4789111446589231</v>
      </c>
      <c r="I89" s="126">
        <v>1.1183078640897293</v>
      </c>
      <c r="J89" s="126">
        <v>1.48096660268493</v>
      </c>
      <c r="K89" s="126">
        <v>0.25831127459241543</v>
      </c>
      <c r="L89" s="126">
        <f t="shared" si="7"/>
        <v>0.20419759039214114</v>
      </c>
      <c r="M89" s="126">
        <f t="shared" si="8"/>
        <v>1.0171668752137455</v>
      </c>
      <c r="N89" s="126">
        <f t="shared" si="9"/>
        <v>-0.5628001050090136</v>
      </c>
      <c r="O89" s="126">
        <f t="shared" si="10"/>
        <v>0.9711952857932958</v>
      </c>
      <c r="P89" s="129">
        <f t="shared" si="11"/>
        <v>1</v>
      </c>
    </row>
    <row r="90" spans="1:16" ht="15">
      <c r="A90" s="121">
        <v>82</v>
      </c>
      <c r="B90" s="126">
        <v>0.8818096830509603</v>
      </c>
      <c r="C90" s="126">
        <v>0.3062393716390943</v>
      </c>
      <c r="D90" s="126">
        <v>-1.492053343099542</v>
      </c>
      <c r="E90" s="126">
        <v>-1.7053025658242404</v>
      </c>
      <c r="F90" s="126">
        <v>0.930951955524506</v>
      </c>
      <c r="G90" s="126">
        <v>1.087528289644979</v>
      </c>
      <c r="H90" s="126">
        <v>0.2700357981666457</v>
      </c>
      <c r="I90" s="126">
        <v>-0.438994902651757</v>
      </c>
      <c r="J90" s="126">
        <v>-0.8746087587496731</v>
      </c>
      <c r="K90" s="126">
        <v>-0.5557421900448389</v>
      </c>
      <c r="L90" s="126">
        <f t="shared" si="7"/>
        <v>-0.15901366623438662</v>
      </c>
      <c r="M90" s="126">
        <f t="shared" si="8"/>
        <v>0.9561177998985703</v>
      </c>
      <c r="N90" s="126">
        <f t="shared" si="9"/>
        <v>-0.8799771255488901</v>
      </c>
      <c r="O90" s="126">
        <f t="shared" si="10"/>
        <v>0.5619497930801168</v>
      </c>
      <c r="P90" s="129">
        <f t="shared" si="11"/>
        <v>1</v>
      </c>
    </row>
    <row r="91" spans="1:16" ht="15">
      <c r="A91" s="121">
        <v>83</v>
      </c>
      <c r="B91" s="126">
        <v>-1.156131474999711</v>
      </c>
      <c r="C91" s="126">
        <v>-0.7614903552166652</v>
      </c>
      <c r="D91" s="126">
        <v>0.359120804205304</v>
      </c>
      <c r="E91" s="126">
        <v>-0.9586847227183171</v>
      </c>
      <c r="F91" s="126">
        <v>1.850285116233863</v>
      </c>
      <c r="G91" s="126">
        <v>0.6559503162861802</v>
      </c>
      <c r="H91" s="126">
        <v>-0.22005224309396</v>
      </c>
      <c r="I91" s="126">
        <v>-0.3519505753502017</v>
      </c>
      <c r="J91" s="126">
        <v>-0.5261654223431833</v>
      </c>
      <c r="K91" s="126">
        <v>0.44143916966277175</v>
      </c>
      <c r="L91" s="126">
        <f t="shared" si="7"/>
        <v>-0.06676793873339193</v>
      </c>
      <c r="M91" s="126">
        <f t="shared" si="8"/>
        <v>0.8612670166613353</v>
      </c>
      <c r="N91" s="126">
        <f t="shared" si="9"/>
        <v>-0.716208883972055</v>
      </c>
      <c r="O91" s="126">
        <f t="shared" si="10"/>
        <v>0.5826730065052711</v>
      </c>
      <c r="P91" s="129">
        <f t="shared" si="11"/>
        <v>1</v>
      </c>
    </row>
    <row r="92" spans="1:16" ht="15">
      <c r="A92" s="121">
        <v>84</v>
      </c>
      <c r="B92" s="126">
        <v>1.256007635674905</v>
      </c>
      <c r="C92" s="126">
        <v>-1.6183184925466776</v>
      </c>
      <c r="D92" s="126">
        <v>-1.7145430319942534</v>
      </c>
      <c r="E92" s="126">
        <v>-0.49886011765920557</v>
      </c>
      <c r="F92" s="126">
        <v>-0.1835906004998833</v>
      </c>
      <c r="G92" s="126">
        <v>1.6149260773090646</v>
      </c>
      <c r="H92" s="126">
        <v>-0.24504515749868006</v>
      </c>
      <c r="I92" s="126">
        <v>0.18538003132562153</v>
      </c>
      <c r="J92" s="126">
        <v>-0.8863321454555262</v>
      </c>
      <c r="K92" s="126">
        <v>-0.7107348665158497</v>
      </c>
      <c r="L92" s="126">
        <f t="shared" si="7"/>
        <v>-0.28011106678604847</v>
      </c>
      <c r="M92" s="126">
        <f t="shared" si="8"/>
        <v>1.0308850762293889</v>
      </c>
      <c r="N92" s="126">
        <f t="shared" si="9"/>
        <v>-1.0574530123003787</v>
      </c>
      <c r="O92" s="126">
        <f t="shared" si="10"/>
        <v>0.49723087872828176</v>
      </c>
      <c r="P92" s="129">
        <f t="shared" si="11"/>
        <v>1</v>
      </c>
    </row>
    <row r="93" spans="1:16" ht="15">
      <c r="A93" s="121">
        <v>85</v>
      </c>
      <c r="B93" s="126">
        <v>-1.291298303840449</v>
      </c>
      <c r="C93" s="126">
        <v>1.3022940947848838</v>
      </c>
      <c r="D93" s="126">
        <v>0.1779130798240658</v>
      </c>
      <c r="E93" s="126">
        <v>-1.208131834573578</v>
      </c>
      <c r="F93" s="126">
        <v>1.9684830476762727</v>
      </c>
      <c r="G93" s="126">
        <v>-1.647331373533234</v>
      </c>
      <c r="H93" s="126">
        <v>1.6387730283895507</v>
      </c>
      <c r="I93" s="126">
        <v>-1.445055204385426</v>
      </c>
      <c r="J93" s="126">
        <v>-1.01188334156177</v>
      </c>
      <c r="K93" s="126">
        <v>-0.6413165465346538</v>
      </c>
      <c r="L93" s="126">
        <f t="shared" si="7"/>
        <v>-0.2157553353754338</v>
      </c>
      <c r="M93" s="126">
        <f t="shared" si="8"/>
        <v>1.3109819114072214</v>
      </c>
      <c r="N93" s="126">
        <f t="shared" si="9"/>
        <v>-1.2043051291844797</v>
      </c>
      <c r="O93" s="126">
        <f t="shared" si="10"/>
        <v>0.7727944584336122</v>
      </c>
      <c r="P93" s="129">
        <f t="shared" si="11"/>
        <v>1</v>
      </c>
    </row>
    <row r="94" spans="1:16" ht="15">
      <c r="A94" s="121">
        <v>86</v>
      </c>
      <c r="B94" s="126">
        <v>-0.6975028554734308</v>
      </c>
      <c r="C94" s="126">
        <v>1.1306883607176133</v>
      </c>
      <c r="D94" s="126">
        <v>-0.33175638236571103</v>
      </c>
      <c r="E94" s="126">
        <v>1.2879604582849424</v>
      </c>
      <c r="F94" s="126">
        <v>-0.8969186637841631</v>
      </c>
      <c r="G94" s="126">
        <v>-0.4805770004168153</v>
      </c>
      <c r="H94" s="126">
        <v>0.35822381505568046</v>
      </c>
      <c r="I94" s="126">
        <v>-1.8331866158405319</v>
      </c>
      <c r="J94" s="126">
        <v>0.5434640115709044</v>
      </c>
      <c r="K94" s="126">
        <v>0.7131984602892771</v>
      </c>
      <c r="L94" s="126">
        <f t="shared" si="7"/>
        <v>-0.02064064119622344</v>
      </c>
      <c r="M94" s="126">
        <f t="shared" si="8"/>
        <v>0.9411657914356824</v>
      </c>
      <c r="N94" s="126">
        <f t="shared" si="9"/>
        <v>-0.7303294942370574</v>
      </c>
      <c r="O94" s="126">
        <f t="shared" si="10"/>
        <v>0.6890482118446105</v>
      </c>
      <c r="P94" s="129">
        <f t="shared" si="11"/>
        <v>1</v>
      </c>
    </row>
    <row r="95" spans="1:16" ht="15">
      <c r="A95" s="121">
        <v>87</v>
      </c>
      <c r="B95" s="126">
        <v>1.7660022422205657</v>
      </c>
      <c r="C95" s="126">
        <v>2.4334804038517177</v>
      </c>
      <c r="D95" s="126">
        <v>-0.4273169906809926</v>
      </c>
      <c r="E95" s="126">
        <v>0.08996835276775528</v>
      </c>
      <c r="F95" s="126">
        <v>-1.0548092177486978</v>
      </c>
      <c r="G95" s="126">
        <v>-0.03270884008088615</v>
      </c>
      <c r="H95" s="126">
        <v>-2.1902815205976367</v>
      </c>
      <c r="I95" s="126">
        <v>-1.3542239685193636</v>
      </c>
      <c r="J95" s="126">
        <v>-0.059283138398313895</v>
      </c>
      <c r="K95" s="126">
        <v>-0.6557593223988079</v>
      </c>
      <c r="L95" s="126">
        <f t="shared" si="7"/>
        <v>-0.148493199958466</v>
      </c>
      <c r="M95" s="126">
        <f t="shared" si="8"/>
        <v>1.3110783895711926</v>
      </c>
      <c r="N95" s="126">
        <f t="shared" si="9"/>
        <v>-1.137115743412851</v>
      </c>
      <c r="O95" s="126">
        <f t="shared" si="10"/>
        <v>0.840129343495919</v>
      </c>
      <c r="P95" s="129">
        <f t="shared" si="11"/>
        <v>1</v>
      </c>
    </row>
    <row r="96" spans="1:16" ht="15">
      <c r="A96" s="121">
        <v>88</v>
      </c>
      <c r="B96" s="126">
        <v>-0.635127435089089</v>
      </c>
      <c r="C96" s="126">
        <v>-0.9846871762420051</v>
      </c>
      <c r="D96" s="126">
        <v>-0.4283219823264517</v>
      </c>
      <c r="E96" s="126">
        <v>0.8961183084466029</v>
      </c>
      <c r="F96" s="126">
        <v>-1.5729665392427705</v>
      </c>
      <c r="G96" s="126">
        <v>0.6862296686449554</v>
      </c>
      <c r="H96" s="126">
        <v>-0.12050804798491299</v>
      </c>
      <c r="I96" s="126">
        <v>-0.4693583832704462</v>
      </c>
      <c r="J96" s="126">
        <v>-0.330220473188092</v>
      </c>
      <c r="K96" s="126">
        <v>-1.1015936252078973</v>
      </c>
      <c r="L96" s="126">
        <f t="shared" si="7"/>
        <v>-0.40604356854601065</v>
      </c>
      <c r="M96" s="126">
        <f t="shared" si="8"/>
        <v>0.7220303380642908</v>
      </c>
      <c r="N96" s="126">
        <f t="shared" si="9"/>
        <v>-0.9504926838287455</v>
      </c>
      <c r="O96" s="126">
        <f t="shared" si="10"/>
        <v>0.13840554673672423</v>
      </c>
      <c r="P96" s="129">
        <f t="shared" si="11"/>
        <v>1</v>
      </c>
    </row>
    <row r="97" spans="1:16" ht="15">
      <c r="A97" s="121">
        <v>89</v>
      </c>
      <c r="B97" s="126">
        <v>1.6548028725082986</v>
      </c>
      <c r="C97" s="126">
        <v>-1.4020724847796373</v>
      </c>
      <c r="D97" s="126">
        <v>0.6597485935344594</v>
      </c>
      <c r="E97" s="126">
        <v>0.6532013685500715</v>
      </c>
      <c r="F97" s="126">
        <v>0.9033419701154344</v>
      </c>
      <c r="G97" s="126">
        <v>0.7080780051182956</v>
      </c>
      <c r="H97" s="126">
        <v>0.9756581675901543</v>
      </c>
      <c r="I97" s="126">
        <v>-0.8661186257086229</v>
      </c>
      <c r="J97" s="126">
        <v>1.906055331346579</v>
      </c>
      <c r="K97" s="126">
        <v>0.7826179171388503</v>
      </c>
      <c r="L97" s="126">
        <f t="shared" si="7"/>
        <v>0.5975313115413883</v>
      </c>
      <c r="M97" s="126">
        <f t="shared" si="8"/>
        <v>0.9623249239072585</v>
      </c>
      <c r="N97" s="126">
        <f t="shared" si="9"/>
        <v>-0.1281126480191861</v>
      </c>
      <c r="O97" s="126">
        <f t="shared" si="10"/>
        <v>1.3231752711019626</v>
      </c>
      <c r="P97" s="129">
        <f t="shared" si="11"/>
        <v>1</v>
      </c>
    </row>
    <row r="98" spans="1:16" ht="15">
      <c r="A98" s="121">
        <v>90</v>
      </c>
      <c r="B98" s="126">
        <v>-0.5219533250055974</v>
      </c>
      <c r="C98" s="126">
        <v>-0.788659235695377</v>
      </c>
      <c r="D98" s="126">
        <v>0.2481999672454549</v>
      </c>
      <c r="E98" s="126">
        <v>2.191954990848899</v>
      </c>
      <c r="F98" s="126">
        <v>1.9218168745283037</v>
      </c>
      <c r="G98" s="126">
        <v>0.7837616067263298</v>
      </c>
      <c r="H98" s="126">
        <v>1.1299630386929493</v>
      </c>
      <c r="I98" s="126">
        <v>-1.6479225450893864</v>
      </c>
      <c r="J98" s="126">
        <v>0.49955360736930743</v>
      </c>
      <c r="K98" s="126">
        <v>-0.750192157283891</v>
      </c>
      <c r="L98" s="126">
        <f t="shared" si="7"/>
        <v>0.3066522822336992</v>
      </c>
      <c r="M98" s="126">
        <f t="shared" si="8"/>
        <v>1.1803729057166934</v>
      </c>
      <c r="N98" s="126">
        <f t="shared" si="9"/>
        <v>-0.5834114039322715</v>
      </c>
      <c r="O98" s="126">
        <f t="shared" si="10"/>
        <v>1.19671596839967</v>
      </c>
      <c r="P98" s="129">
        <f t="shared" si="11"/>
        <v>1</v>
      </c>
    </row>
    <row r="99" spans="1:16" ht="15">
      <c r="A99" s="121">
        <v>91</v>
      </c>
      <c r="B99" s="126">
        <v>0.685938630340388</v>
      </c>
      <c r="C99" s="126">
        <v>0.6259801921260078</v>
      </c>
      <c r="D99" s="126">
        <v>0.5988511020404985</v>
      </c>
      <c r="E99" s="126">
        <v>0.24528162612114102</v>
      </c>
      <c r="F99" s="126">
        <v>-2.131819201167673</v>
      </c>
      <c r="G99" s="126">
        <v>-0.1222815626533702</v>
      </c>
      <c r="H99" s="126">
        <v>-0.9291829883295577</v>
      </c>
      <c r="I99" s="126">
        <v>-1.4041188478586264</v>
      </c>
      <c r="J99" s="126">
        <v>-1.128514668380376</v>
      </c>
      <c r="K99" s="126">
        <v>-0.8175970833690371</v>
      </c>
      <c r="L99" s="126">
        <f t="shared" si="7"/>
        <v>-0.4377462801130605</v>
      </c>
      <c r="M99" s="126">
        <f t="shared" si="8"/>
        <v>0.9328171131446467</v>
      </c>
      <c r="N99" s="126">
        <f t="shared" si="9"/>
        <v>-1.1411397875573086</v>
      </c>
      <c r="O99" s="126">
        <f t="shared" si="10"/>
        <v>0.2656472273311875</v>
      </c>
      <c r="P99" s="129">
        <f t="shared" si="11"/>
        <v>1</v>
      </c>
    </row>
    <row r="100" spans="1:16" ht="15">
      <c r="A100" s="121">
        <v>92</v>
      </c>
      <c r="B100" s="126">
        <v>-0.5930041879764758</v>
      </c>
      <c r="C100" s="126">
        <v>0.6086725079512689</v>
      </c>
      <c r="D100" s="126">
        <v>-0.8760684977460187</v>
      </c>
      <c r="E100" s="126">
        <v>-0.14010538507136516</v>
      </c>
      <c r="F100" s="126">
        <v>2.166480044252239</v>
      </c>
      <c r="G100" s="126">
        <v>-0.5333833996701287</v>
      </c>
      <c r="H100" s="126">
        <v>0.10434177966089919</v>
      </c>
      <c r="I100" s="126">
        <v>0.9127006705966778</v>
      </c>
      <c r="J100" s="126">
        <v>0.8004076335055288</v>
      </c>
      <c r="K100" s="126">
        <v>-0.0935790467337938</v>
      </c>
      <c r="L100" s="126">
        <f t="shared" si="7"/>
        <v>0.23564621187688317</v>
      </c>
      <c r="M100" s="126">
        <f t="shared" si="8"/>
        <v>0.8617089485947005</v>
      </c>
      <c r="N100" s="126">
        <f t="shared" si="9"/>
        <v>-0.41412797344526575</v>
      </c>
      <c r="O100" s="126">
        <f t="shared" si="10"/>
        <v>0.8854203971990321</v>
      </c>
      <c r="P100" s="129">
        <f t="shared" si="11"/>
        <v>1</v>
      </c>
    </row>
    <row r="101" spans="1:16" ht="15">
      <c r="A101" s="121">
        <v>93</v>
      </c>
      <c r="B101" s="126">
        <v>-0.7325706974370405</v>
      </c>
      <c r="C101" s="126">
        <v>-0.15936848285491578</v>
      </c>
      <c r="D101" s="126">
        <v>-1.2010195860057138</v>
      </c>
      <c r="E101" s="126">
        <v>-0.7929475032142363</v>
      </c>
      <c r="F101" s="126">
        <v>2.101642166962847</v>
      </c>
      <c r="G101" s="126">
        <v>0.2077638328046305</v>
      </c>
      <c r="H101" s="126">
        <v>-0.6310142453003209</v>
      </c>
      <c r="I101" s="126">
        <v>0.47457433538511395</v>
      </c>
      <c r="J101" s="126">
        <v>0.8676784091221634</v>
      </c>
      <c r="K101" s="126">
        <v>-0.050548578656162135</v>
      </c>
      <c r="L101" s="126">
        <f t="shared" si="7"/>
        <v>0.008418965080636553</v>
      </c>
      <c r="M101" s="126">
        <f t="shared" si="8"/>
        <v>0.920404775377695</v>
      </c>
      <c r="N101" s="126">
        <f t="shared" si="9"/>
        <v>-0.6856149823014613</v>
      </c>
      <c r="O101" s="126">
        <f t="shared" si="10"/>
        <v>0.7024529124627344</v>
      </c>
      <c r="P101" s="129">
        <f t="shared" si="11"/>
        <v>1</v>
      </c>
    </row>
    <row r="102" spans="1:16" ht="15">
      <c r="A102" s="121">
        <v>94</v>
      </c>
      <c r="B102" s="126">
        <v>-0.6424443199648522</v>
      </c>
      <c r="C102" s="126">
        <v>-0.8167421583493706</v>
      </c>
      <c r="D102" s="126">
        <v>1.6749891074141487</v>
      </c>
      <c r="E102" s="126">
        <v>-1.256175892194733</v>
      </c>
      <c r="F102" s="126">
        <v>0.09511609277979005</v>
      </c>
      <c r="G102" s="126">
        <v>1.313992470386438</v>
      </c>
      <c r="H102" s="126">
        <v>-0.5108518053020816</v>
      </c>
      <c r="I102" s="126">
        <v>0.2137085175490938</v>
      </c>
      <c r="J102" s="126">
        <v>1.0850453691091388</v>
      </c>
      <c r="K102" s="126">
        <v>0.09642235454521142</v>
      </c>
      <c r="L102" s="126">
        <f t="shared" si="7"/>
        <v>0.12530597359727835</v>
      </c>
      <c r="M102" s="126">
        <f t="shared" si="8"/>
        <v>0.9238635112206</v>
      </c>
      <c r="N102" s="126">
        <f t="shared" si="9"/>
        <v>-0.5713360437929507</v>
      </c>
      <c r="O102" s="126">
        <f t="shared" si="10"/>
        <v>0.8219479909875074</v>
      </c>
      <c r="P102" s="129">
        <f t="shared" si="11"/>
        <v>1</v>
      </c>
    </row>
    <row r="103" spans="1:16" ht="15">
      <c r="A103" s="121">
        <v>95</v>
      </c>
      <c r="B103" s="126">
        <v>1.4148599802865647</v>
      </c>
      <c r="C103" s="126">
        <v>-0.7656899470021017</v>
      </c>
      <c r="D103" s="126">
        <v>-0.28649537853198126</v>
      </c>
      <c r="E103" s="126">
        <v>1.5916930351522751</v>
      </c>
      <c r="F103" s="126">
        <v>1.0540088624111377</v>
      </c>
      <c r="G103" s="126">
        <v>0.42053784454765264</v>
      </c>
      <c r="H103" s="126">
        <v>-0.5855417839484289</v>
      </c>
      <c r="I103" s="126">
        <v>0.9508403309155256</v>
      </c>
      <c r="J103" s="126">
        <v>1.2983741726202425</v>
      </c>
      <c r="K103" s="126">
        <v>-0.6698633114865515</v>
      </c>
      <c r="L103" s="126">
        <f t="shared" si="7"/>
        <v>0.44227238049643347</v>
      </c>
      <c r="M103" s="126">
        <f t="shared" si="8"/>
        <v>0.8897675661606964</v>
      </c>
      <c r="N103" s="126">
        <f t="shared" si="9"/>
        <v>-0.2286594885191987</v>
      </c>
      <c r="O103" s="126">
        <f t="shared" si="10"/>
        <v>1.1132042495120658</v>
      </c>
      <c r="P103" s="129">
        <f t="shared" si="11"/>
        <v>1</v>
      </c>
    </row>
    <row r="104" spans="1:16" ht="15">
      <c r="A104" s="121">
        <v>96</v>
      </c>
      <c r="B104" s="126">
        <v>0.7431162885040976</v>
      </c>
      <c r="C104" s="126">
        <v>-0.8759548109082971</v>
      </c>
      <c r="D104" s="126">
        <v>-0.07346670827246271</v>
      </c>
      <c r="E104" s="126">
        <v>-1.3158091860532295</v>
      </c>
      <c r="F104" s="126">
        <v>-1.2865575627074577</v>
      </c>
      <c r="G104" s="126">
        <v>-1.0064104571938515</v>
      </c>
      <c r="H104" s="126">
        <v>-0.9626887731428724</v>
      </c>
      <c r="I104" s="126">
        <v>1.1270708455413114</v>
      </c>
      <c r="J104" s="126">
        <v>-0.8623396752227563</v>
      </c>
      <c r="K104" s="126">
        <v>0.0657973941997625</v>
      </c>
      <c r="L104" s="126">
        <f t="shared" si="7"/>
        <v>-0.44472426452557556</v>
      </c>
      <c r="M104" s="126">
        <f t="shared" si="8"/>
        <v>0.8180209565531925</v>
      </c>
      <c r="N104" s="126">
        <f t="shared" si="9"/>
        <v>-1.0615553900321961</v>
      </c>
      <c r="O104" s="126">
        <f t="shared" si="10"/>
        <v>0.17210686098104488</v>
      </c>
      <c r="P104" s="129">
        <f t="shared" si="11"/>
        <v>1</v>
      </c>
    </row>
    <row r="105" spans="1:16" ht="15">
      <c r="A105" s="121">
        <v>97</v>
      </c>
      <c r="B105" s="126">
        <v>-0.45217575461720116</v>
      </c>
      <c r="C105" s="126">
        <v>1.3805265552946366</v>
      </c>
      <c r="D105" s="126">
        <v>0.13709268387174234</v>
      </c>
      <c r="E105" s="126">
        <v>0.770414771977812</v>
      </c>
      <c r="F105" s="126">
        <v>-1.4483248378382996</v>
      </c>
      <c r="G105" s="126">
        <v>0.30223304747778457</v>
      </c>
      <c r="H105" s="126">
        <v>-0.8643382898299024</v>
      </c>
      <c r="I105" s="126">
        <v>1.0724534149630927</v>
      </c>
      <c r="J105" s="126">
        <v>-1.082705693988828</v>
      </c>
      <c r="K105" s="126">
        <v>0.36582036955223884</v>
      </c>
      <c r="L105" s="126">
        <f>AVERAGE(B105:K105)</f>
        <v>0.0180996266863076</v>
      </c>
      <c r="M105" s="126">
        <f t="shared" si="8"/>
        <v>0.9006484698772628</v>
      </c>
      <c r="N105" s="126">
        <f t="shared" si="9"/>
        <v>-0.6610370200092254</v>
      </c>
      <c r="O105" s="126">
        <f t="shared" si="10"/>
        <v>0.6972362733818406</v>
      </c>
      <c r="P105" s="129">
        <f t="shared" si="11"/>
        <v>1</v>
      </c>
    </row>
    <row r="106" spans="1:16" ht="15">
      <c r="A106" s="121">
        <v>98</v>
      </c>
      <c r="B106" s="126">
        <v>-1.4198758435668424</v>
      </c>
      <c r="C106" s="126">
        <v>-0.0493992047267966</v>
      </c>
      <c r="D106" s="126">
        <v>-2.010538082686253</v>
      </c>
      <c r="E106" s="126">
        <v>-1.8657647160580382</v>
      </c>
      <c r="F106" s="126">
        <v>1.6828198567964137</v>
      </c>
      <c r="G106" s="126">
        <v>-0.5871766006748658</v>
      </c>
      <c r="H106" s="126">
        <v>0.5320612217474263</v>
      </c>
      <c r="I106" s="126">
        <v>0.534441824129317</v>
      </c>
      <c r="J106" s="126">
        <v>1.9935123418690637</v>
      </c>
      <c r="K106" s="126">
        <v>0.1088801582227461</v>
      </c>
      <c r="L106" s="126">
        <f>AVERAGE(B106:K106)</f>
        <v>-0.10810390449478291</v>
      </c>
      <c r="M106" s="126">
        <f t="shared" si="8"/>
        <v>1.3098201056799474</v>
      </c>
      <c r="N106" s="126">
        <f t="shared" si="9"/>
        <v>-1.0957776352535689</v>
      </c>
      <c r="O106" s="126">
        <f t="shared" si="10"/>
        <v>0.8795698262640032</v>
      </c>
      <c r="P106" s="129">
        <f t="shared" si="11"/>
        <v>1</v>
      </c>
    </row>
    <row r="107" spans="1:16" ht="15">
      <c r="A107" s="121">
        <v>99</v>
      </c>
      <c r="B107" s="126">
        <v>0.10226585800410248</v>
      </c>
      <c r="C107" s="126">
        <v>-0.28617705538636073</v>
      </c>
      <c r="D107" s="126">
        <v>-1.711227923806291</v>
      </c>
      <c r="E107" s="126">
        <v>1.034609340422321</v>
      </c>
      <c r="F107" s="126">
        <v>0.04855792212765664</v>
      </c>
      <c r="G107" s="126">
        <v>0.02880597094190307</v>
      </c>
      <c r="H107" s="126">
        <v>-0.7215112418634817</v>
      </c>
      <c r="I107" s="126">
        <v>-0.3860986907966435</v>
      </c>
      <c r="J107" s="126">
        <v>-0.024597284209448844</v>
      </c>
      <c r="K107" s="126">
        <v>-1.3185399438953027</v>
      </c>
      <c r="L107" s="126">
        <f>AVERAGE(B107:K107)</f>
        <v>-0.3233913048461545</v>
      </c>
      <c r="M107" s="126">
        <f t="shared" si="8"/>
        <v>0.7387316619528956</v>
      </c>
      <c r="N107" s="126">
        <f t="shared" si="9"/>
        <v>-0.8804341028813053</v>
      </c>
      <c r="O107" s="126">
        <f t="shared" si="10"/>
        <v>0.23365149318899625</v>
      </c>
      <c r="P107" s="129">
        <f t="shared" si="11"/>
        <v>1</v>
      </c>
    </row>
    <row r="108" spans="1:16" ht="15">
      <c r="A108" s="122">
        <v>100</v>
      </c>
      <c r="B108" s="127">
        <v>-0.5821857484988868</v>
      </c>
      <c r="C108" s="127">
        <v>-2.191954990848899</v>
      </c>
      <c r="D108" s="127">
        <v>0.19535036699380726</v>
      </c>
      <c r="E108" s="127">
        <v>-1.0186704457737505</v>
      </c>
      <c r="F108" s="127">
        <v>-0.15495402294618543</v>
      </c>
      <c r="G108" s="127">
        <v>0.2542003585404018</v>
      </c>
      <c r="H108" s="127">
        <v>-0.26250518203596584</v>
      </c>
      <c r="I108" s="127">
        <v>0.4830678790312959</v>
      </c>
      <c r="J108" s="127">
        <v>0.5753111054218607</v>
      </c>
      <c r="K108" s="127">
        <v>0.334343894792255</v>
      </c>
      <c r="L108" s="127">
        <f>AVERAGE(B108:K108)</f>
        <v>-0.2367996785324067</v>
      </c>
      <c r="M108" s="127">
        <f t="shared" si="8"/>
        <v>0.8057529471849908</v>
      </c>
      <c r="N108" s="127">
        <f t="shared" si="9"/>
        <v>-0.8443800752334973</v>
      </c>
      <c r="O108" s="127">
        <f t="shared" si="10"/>
        <v>0.37078071816868396</v>
      </c>
      <c r="P108" s="130">
        <f t="shared" si="11"/>
        <v>1</v>
      </c>
    </row>
    <row r="109" spans="15:16" ht="13.5">
      <c r="O109" s="94" t="s">
        <v>0</v>
      </c>
      <c r="P109" s="68">
        <f>SUM(P9:P108)</f>
        <v>93</v>
      </c>
    </row>
    <row r="110" spans="15:16" ht="13.5">
      <c r="O110" s="94" t="s">
        <v>92</v>
      </c>
      <c r="P110" s="131">
        <f>P109/A108*100</f>
        <v>93</v>
      </c>
    </row>
  </sheetData>
  <mergeCells count="3">
    <mergeCell ref="C3:D3"/>
    <mergeCell ref="A3:B3"/>
    <mergeCell ref="N7:O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Meijo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 Katsuura</dc:creator>
  <cp:keywords/>
  <dc:description/>
  <cp:lastModifiedBy>Masaki Katsuura</cp:lastModifiedBy>
  <dcterms:created xsi:type="dcterms:W3CDTF">2008-01-11T05:10:26Z</dcterms:created>
  <dcterms:modified xsi:type="dcterms:W3CDTF">2008-05-22T16:43:03Z</dcterms:modified>
  <cp:category/>
  <cp:version/>
  <cp:contentType/>
  <cp:contentStatus/>
</cp:coreProperties>
</file>