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5_15.bin" ContentType="application/vnd.openxmlformats-officedocument.oleObject"/>
  <Override PartName="/xl/embeddings/oleObject_5_16.bin" ContentType="application/vnd.openxmlformats-officedocument.oleObject"/>
  <Override PartName="/xl/embeddings/oleObject_5_17.bin" ContentType="application/vnd.openxmlformats-officedocument.oleObject"/>
  <Override PartName="/xl/embeddings/oleObject_5_18.bin" ContentType="application/vnd.openxmlformats-officedocument.oleObject"/>
  <Override PartName="/xl/embeddings/oleObject_5_19.bin" ContentType="application/vnd.openxmlformats-officedocument.oleObject"/>
  <Override PartName="/xl/embeddings/oleObject_5_20.bin" ContentType="application/vnd.openxmlformats-officedocument.oleObject"/>
  <Override PartName="/xl/embeddings/oleObject_5_21.bin" ContentType="application/vnd.openxmlformats-officedocument.oleObject"/>
  <Override PartName="/xl/embeddings/oleObject_5_22.bin" ContentType="application/vnd.openxmlformats-officedocument.oleObject"/>
  <Override PartName="/xl/embeddings/oleObject_5_23.bin" ContentType="application/vnd.openxmlformats-officedocument.oleObject"/>
  <Override PartName="/xl/embeddings/oleObject_5_24.bin" ContentType="application/vnd.openxmlformats-officedocument.oleObject"/>
  <Override PartName="/xl/embeddings/oleObject_5_25.bin" ContentType="application/vnd.openxmlformats-officedocument.oleObject"/>
  <Override PartName="/xl/embeddings/oleObject_5_26.bin" ContentType="application/vnd.openxmlformats-officedocument.oleObject"/>
  <Override PartName="/xl/embeddings/oleObject_5_27.bin" ContentType="application/vnd.openxmlformats-officedocument.oleObject"/>
  <Override PartName="/xl/embeddings/oleObject_5_28.bin" ContentType="application/vnd.openxmlformats-officedocument.oleObject"/>
  <Override PartName="/xl/embeddings/oleObject_5_29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995" firstSheet="1" activeTab="7"/>
  </bookViews>
  <sheets>
    <sheet name="13章練習1" sheetId="1" r:id="rId1"/>
    <sheet name="13章練習2" sheetId="2" r:id="rId2"/>
    <sheet name="13章練習3" sheetId="3" r:id="rId3"/>
    <sheet name="13章練習4" sheetId="4" r:id="rId4"/>
    <sheet name="13章練習5" sheetId="5" r:id="rId5"/>
    <sheet name="13章練習6" sheetId="6" r:id="rId6"/>
    <sheet name="13章練習7" sheetId="7" r:id="rId7"/>
    <sheet name="13章練習8" sheetId="8" r:id="rId8"/>
    <sheet name="Sheet1" sheetId="9" r:id="rId9"/>
    <sheet name="Sheet2" sheetId="10" r:id="rId10"/>
    <sheet name="Sheet3" sheetId="11" r:id="rId11"/>
  </sheets>
  <definedNames>
    <definedName name="_xlnm.Print_Area" localSheetId="0">'13章練習1'!$A$1:$K$9</definedName>
    <definedName name="_xlnm.Print_Area" localSheetId="1">'13章練習2'!$A$1:$K$10</definedName>
    <definedName name="_xlnm.Print_Area" localSheetId="5">'13章練習6'!$A$1:$K$10</definedName>
  </definedNames>
  <calcPr fullCalcOnLoad="1"/>
</workbook>
</file>

<file path=xl/sharedStrings.xml><?xml version="1.0" encoding="utf-8"?>
<sst xmlns="http://schemas.openxmlformats.org/spreadsheetml/2006/main" count="391" uniqueCount="176">
  <si>
    <t>推定値</t>
  </si>
  <si>
    <t>残差</t>
  </si>
  <si>
    <t>合計</t>
  </si>
  <si>
    <t>平均</t>
  </si>
  <si>
    <t>価格（円）</t>
  </si>
  <si>
    <t>購入量（個）</t>
  </si>
  <si>
    <t>13章練習問題１</t>
  </si>
  <si>
    <r>
      <t>R</t>
    </r>
    <r>
      <rPr>
        <vertAlign val="superscript"/>
        <sz val="11"/>
        <rFont val="ＭＳ Ｐゴシック"/>
        <family val="3"/>
      </rPr>
      <t>2</t>
    </r>
  </si>
  <si>
    <t>a</t>
  </si>
  <si>
    <t>b</t>
  </si>
  <si>
    <t>r</t>
  </si>
  <si>
    <r>
      <t>s</t>
    </r>
    <r>
      <rPr>
        <i/>
        <vertAlign val="subscript"/>
        <sz val="11"/>
        <rFont val="Times New Roman"/>
        <family val="1"/>
      </rPr>
      <t>x</t>
    </r>
  </si>
  <si>
    <r>
      <t>s</t>
    </r>
    <r>
      <rPr>
        <i/>
        <vertAlign val="subscript"/>
        <sz val="11"/>
        <rFont val="Times New Roman"/>
        <family val="1"/>
      </rPr>
      <t>y</t>
    </r>
  </si>
  <si>
    <r>
      <t>13章練習問題</t>
    </r>
    <r>
      <rPr>
        <sz val="11"/>
        <rFont val="ＭＳ Ｐゴシック"/>
        <family val="3"/>
      </rPr>
      <t>2</t>
    </r>
  </si>
  <si>
    <t>i</t>
  </si>
  <si>
    <t>i</t>
  </si>
  <si>
    <r>
      <t>s</t>
    </r>
    <r>
      <rPr>
        <i/>
        <vertAlign val="subscript"/>
        <sz val="11"/>
        <rFont val="Times New Roman"/>
        <family val="1"/>
      </rPr>
      <t>x</t>
    </r>
  </si>
  <si>
    <r>
      <t>s</t>
    </r>
    <r>
      <rPr>
        <i/>
        <vertAlign val="subscript"/>
        <sz val="11"/>
        <rFont val="Times New Roman"/>
        <family val="1"/>
      </rPr>
      <t>y</t>
    </r>
  </si>
  <si>
    <t>r</t>
  </si>
  <si>
    <r>
      <t>R</t>
    </r>
    <r>
      <rPr>
        <vertAlign val="superscript"/>
        <sz val="11"/>
        <rFont val="ＭＳ Ｐゴシック"/>
        <family val="3"/>
      </rPr>
      <t>2</t>
    </r>
  </si>
  <si>
    <t>b</t>
  </si>
  <si>
    <t>a</t>
  </si>
  <si>
    <t>所得（万円）</t>
  </si>
  <si>
    <t>消費（万円）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</si>
  <si>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</si>
  <si>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</si>
  <si>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</si>
  <si>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</si>
  <si>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</si>
  <si>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</si>
  <si>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</si>
  <si>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</si>
  <si>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</si>
  <si>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</si>
  <si>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</si>
  <si>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</si>
  <si>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</si>
  <si>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</si>
  <si>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</si>
  <si>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</si>
  <si>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</si>
  <si>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</si>
  <si>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</si>
  <si>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</si>
  <si>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</si>
  <si>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</si>
  <si>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</si>
  <si>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</si>
  <si>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</si>
  <si>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残差出力</t>
  </si>
  <si>
    <t>観測値</t>
  </si>
  <si>
    <t>予測値 : Y</t>
  </si>
  <si>
    <t>年度</t>
  </si>
  <si>
    <t>デフレータ（2000年暦年＝100）</t>
  </si>
  <si>
    <t>消費</t>
  </si>
  <si>
    <t>国内総支出</t>
  </si>
  <si>
    <t>実質</t>
  </si>
  <si>
    <t>（単位：10億円）</t>
  </si>
  <si>
    <t>名目</t>
  </si>
  <si>
    <r>
      <t>13章練習問題</t>
    </r>
    <r>
      <rPr>
        <sz val="11"/>
        <rFont val="ＭＳ Ｐゴシック"/>
        <family val="3"/>
      </rPr>
      <t>3</t>
    </r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</si>
  <si>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</si>
  <si>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</si>
  <si>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</si>
  <si>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</si>
  <si>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</si>
  <si>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</si>
  <si>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</si>
  <si>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</si>
  <si>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</si>
  <si>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</si>
  <si>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</si>
  <si>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</si>
  <si>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</si>
  <si>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</si>
  <si>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</si>
  <si>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</si>
  <si>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</si>
  <si>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</si>
  <si>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</si>
  <si>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</si>
  <si>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</si>
  <si>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（単位：円）</t>
  </si>
  <si>
    <t>収入階級</t>
  </si>
  <si>
    <t>可処分所得</t>
  </si>
  <si>
    <r>
      <t>13章練習問題</t>
    </r>
    <r>
      <rPr>
        <sz val="11"/>
        <rFont val="ＭＳ Ｐゴシック"/>
        <family val="3"/>
      </rPr>
      <t>4</t>
    </r>
  </si>
  <si>
    <t>弾力性</t>
  </si>
  <si>
    <t>世帯人員</t>
  </si>
  <si>
    <t>c</t>
  </si>
  <si>
    <t>X 値 2</t>
  </si>
  <si>
    <t>エンゲル関数（含世帯人員）</t>
  </si>
  <si>
    <t>エンゲル関数（単回帰）</t>
  </si>
  <si>
    <t>映画館平均料金（円）</t>
  </si>
  <si>
    <t>映画館入場者数（千人）</t>
  </si>
  <si>
    <r>
      <t>13章練習問題</t>
    </r>
    <r>
      <rPr>
        <sz val="11"/>
        <rFont val="ＭＳ Ｐゴシック"/>
        <family val="3"/>
      </rPr>
      <t>5</t>
    </r>
  </si>
  <si>
    <r>
      <t>s</t>
    </r>
    <r>
      <rPr>
        <i/>
        <vertAlign val="subscript"/>
        <sz val="11"/>
        <rFont val="Times New Roman"/>
        <family val="1"/>
      </rPr>
      <t>x</t>
    </r>
  </si>
  <si>
    <r>
      <t>s</t>
    </r>
    <r>
      <rPr>
        <i/>
        <vertAlign val="subscript"/>
        <sz val="11"/>
        <rFont val="Times New Roman"/>
        <family val="1"/>
      </rPr>
      <t>y</t>
    </r>
  </si>
  <si>
    <t>r</t>
  </si>
  <si>
    <r>
      <t>R</t>
    </r>
    <r>
      <rPr>
        <vertAlign val="superscript"/>
        <sz val="11"/>
        <rFont val="ＭＳ Ｐゴシック"/>
        <family val="3"/>
      </rPr>
      <t>2</t>
    </r>
  </si>
  <si>
    <t>b</t>
  </si>
  <si>
    <t>a</t>
  </si>
  <si>
    <t>所得（円）</t>
  </si>
  <si>
    <t>消費（万）</t>
  </si>
  <si>
    <r>
      <t>x</t>
    </r>
    <r>
      <rPr>
        <sz val="11"/>
        <rFont val="ＭＳ Ｐゴシック"/>
        <family val="3"/>
      </rPr>
      <t>を10000倍</t>
    </r>
  </si>
  <si>
    <r>
      <t>y</t>
    </r>
    <r>
      <rPr>
        <sz val="11"/>
        <rFont val="ＭＳ Ｐゴシック"/>
        <family val="3"/>
      </rPr>
      <t>を10000倍</t>
    </r>
  </si>
  <si>
    <r>
      <t>13章練習問題</t>
    </r>
    <r>
      <rPr>
        <sz val="11"/>
        <rFont val="ＭＳ Ｐゴシック"/>
        <family val="3"/>
      </rPr>
      <t>6</t>
    </r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</si>
  <si>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</si>
  <si>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</si>
  <si>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</si>
  <si>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</si>
  <si>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</si>
  <si>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</si>
  <si>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</si>
  <si>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</si>
  <si>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</si>
  <si>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</si>
  <si>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</si>
  <si>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</si>
  <si>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</si>
  <si>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</si>
  <si>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</si>
  <si>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</si>
  <si>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</si>
  <si>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</si>
  <si>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</si>
  <si>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</si>
  <si>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</si>
  <si>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</si>
  <si>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</si>
  <si>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</si>
  <si>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</si>
  <si>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</si>
  <si>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</si>
  <si>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</si>
  <si>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</si>
  <si>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</si>
  <si>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</si>
  <si>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</si>
  <si>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</si>
  <si>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</si>
  <si>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</si>
  <si>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</si>
  <si>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</si>
  <si>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</si>
  <si>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</si>
  <si>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</si>
  <si>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</si>
  <si>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</si>
  <si>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</si>
  <si>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</si>
  <si>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</si>
  <si>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</si>
  <si>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</si>
  <si>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平均気温</t>
  </si>
  <si>
    <t>交通事故死者数（人）</t>
  </si>
  <si>
    <t>平均気温</t>
  </si>
  <si>
    <t>人口（万人）</t>
  </si>
  <si>
    <t>自動車保有台数（万台）</t>
  </si>
  <si>
    <r>
      <t>13章練習問題</t>
    </r>
    <r>
      <rPr>
        <sz val="11"/>
        <rFont val="ＭＳ Ｐゴシック"/>
        <family val="3"/>
      </rPr>
      <t>7</t>
    </r>
  </si>
  <si>
    <t>y</t>
  </si>
  <si>
    <r>
      <t>x</t>
    </r>
    <r>
      <rPr>
        <vertAlign val="subscript"/>
        <sz val="11"/>
        <rFont val="ＭＳ Ｐゴシック"/>
        <family val="3"/>
      </rPr>
      <t>1</t>
    </r>
  </si>
  <si>
    <r>
      <t>x</t>
    </r>
    <r>
      <rPr>
        <vertAlign val="subscript"/>
        <sz val="11"/>
        <rFont val="ＭＳ Ｐゴシック"/>
        <family val="3"/>
      </rPr>
      <t>2</t>
    </r>
  </si>
  <si>
    <r>
      <t>x</t>
    </r>
    <r>
      <rPr>
        <vertAlign val="subscript"/>
        <sz val="11"/>
        <rFont val="ＭＳ Ｐゴシック"/>
        <family val="3"/>
      </rPr>
      <t>3</t>
    </r>
  </si>
  <si>
    <t>人口（万人）</t>
  </si>
  <si>
    <t>自動車保有台数（万台）</t>
  </si>
  <si>
    <t>勤続年数階級</t>
  </si>
  <si>
    <t>0年</t>
  </si>
  <si>
    <t>1 ～2年</t>
  </si>
  <si>
    <t>3～4年</t>
  </si>
  <si>
    <t>5～9年</t>
  </si>
  <si>
    <t>10～14年</t>
  </si>
  <si>
    <t>15～19年</t>
  </si>
  <si>
    <t>20～24年</t>
  </si>
  <si>
    <t>25～29年</t>
  </si>
  <si>
    <t>30年以上</t>
  </si>
  <si>
    <t>勤続年数（年）</t>
  </si>
  <si>
    <t>所定内給与額　　（千円）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</si>
</sst>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_ "/>
    <numFmt numFmtId="178" formatCode="#,##0.0"/>
    <numFmt numFmtId="179" formatCode="00"/>
    <numFmt numFmtId="180" formatCode="#,##0.00_ 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#,##0.0_ 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#,##0.0;[Red]\-#,##0.0"/>
    <numFmt numFmtId="197" formatCode="#,##0.00000000000000_ "/>
    <numFmt numFmtId="198" formatCode="#,##0.0000000000000_ "/>
    <numFmt numFmtId="199" formatCode="#,##0.000000000000_ "/>
    <numFmt numFmtId="200" formatCode="#,##0.00000000000_ "/>
    <numFmt numFmtId="201" formatCode="#,##0.0000000000_ "/>
    <numFmt numFmtId="202" formatCode="#,##0.000000000_ "/>
    <numFmt numFmtId="203" formatCode="#,##0.00000000_ "/>
    <numFmt numFmtId="204" formatCode="#,##0.0000000_ "/>
    <numFmt numFmtId="205" formatCode="#,##0.000000_ "/>
    <numFmt numFmtId="206" formatCode="#,##0.00000_ "/>
    <numFmt numFmtId="207" formatCode="#,##0.0000_ "/>
    <numFmt numFmtId="208" formatCode="#,##0.000_ "/>
    <numFmt numFmtId="209" formatCode="#,###,##0.0;\-#,###,##0.0"/>
    <numFmt numFmtId="210" formatCode="#,##0.0_ ;[Red]\-#,##0.0\ "/>
    <numFmt numFmtId="211" formatCode="0.0_ ;[Red]\-0.0\ "/>
    <numFmt numFmtId="212" formatCode="0.0_);[Red]\(0.0\)"/>
    <numFmt numFmtId="213" formatCode="* #,##0;* \-#,##0;* &quot;-&quot;;@"/>
    <numFmt numFmtId="214" formatCode="#\ ###\ ##0_ 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i/>
      <sz val="11"/>
      <name val="Times New Roman"/>
      <family val="1"/>
    </font>
    <font>
      <vertAlign val="superscript"/>
      <sz val="11"/>
      <name val="ＭＳ Ｐゴシック"/>
      <family val="3"/>
    </font>
    <font>
      <i/>
      <vertAlign val="subscript"/>
      <sz val="11"/>
      <name val="Times New Roman"/>
      <family val="1"/>
    </font>
    <font>
      <sz val="9.25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sz val="10.75"/>
      <name val="ＭＳ Ｐゴシック"/>
      <family val="3"/>
    </font>
    <font>
      <i/>
      <sz val="11"/>
      <name val="ＭＳ Ｐゴシック"/>
      <family val="3"/>
    </font>
    <font>
      <sz val="6"/>
      <name val="明朝"/>
      <family val="3"/>
    </font>
    <font>
      <vertAlign val="sub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22" applyNumberFormat="1" applyFont="1" applyAlignment="1" applyProtection="1">
      <alignment horizontal="left"/>
      <protection/>
    </xf>
    <xf numFmtId="0" fontId="0" fillId="0" borderId="0" xfId="22" applyNumberFormat="1">
      <alignment/>
      <protection/>
    </xf>
    <xf numFmtId="0" fontId="4" fillId="0" borderId="1" xfId="22" applyNumberFormat="1" applyFont="1" applyBorder="1" applyAlignment="1" applyProtection="1">
      <alignment horizontal="left" vertical="top" wrapText="1"/>
      <protection/>
    </xf>
    <xf numFmtId="0" fontId="0" fillId="0" borderId="1" xfId="22" applyNumberFormat="1" applyBorder="1" applyAlignment="1" applyProtection="1">
      <alignment horizontal="center"/>
      <protection/>
    </xf>
    <xf numFmtId="0" fontId="0" fillId="0" borderId="2" xfId="22" applyNumberFormat="1" applyBorder="1" applyAlignment="1" applyProtection="1">
      <alignment horizontal="center"/>
      <protection/>
    </xf>
    <xf numFmtId="180" fontId="0" fillId="0" borderId="3" xfId="22" applyNumberFormat="1" applyBorder="1" applyProtection="1">
      <alignment/>
      <protection/>
    </xf>
    <xf numFmtId="187" fontId="0" fillId="0" borderId="3" xfId="22" applyNumberFormat="1" applyBorder="1" applyProtection="1">
      <alignment/>
      <protection/>
    </xf>
    <xf numFmtId="0" fontId="0" fillId="0" borderId="4" xfId="22" applyNumberFormat="1" applyBorder="1">
      <alignment/>
      <protection/>
    </xf>
    <xf numFmtId="180" fontId="0" fillId="0" borderId="4" xfId="22" applyNumberFormat="1" applyBorder="1">
      <alignment/>
      <protection/>
    </xf>
    <xf numFmtId="0" fontId="0" fillId="0" borderId="5" xfId="22" applyNumberFormat="1" applyBorder="1">
      <alignment/>
      <protection/>
    </xf>
    <xf numFmtId="180" fontId="0" fillId="0" borderId="5" xfId="22" applyNumberFormat="1" applyBorder="1">
      <alignment/>
      <protection/>
    </xf>
    <xf numFmtId="177" fontId="0" fillId="0" borderId="2" xfId="17" applyNumberFormat="1" applyBorder="1" applyAlignment="1">
      <alignment/>
    </xf>
    <xf numFmtId="177" fontId="0" fillId="0" borderId="4" xfId="22" applyNumberFormat="1" applyBorder="1">
      <alignment/>
      <protection/>
    </xf>
    <xf numFmtId="177" fontId="0" fillId="0" borderId="5" xfId="22" applyNumberFormat="1" applyBorder="1">
      <alignment/>
      <protection/>
    </xf>
    <xf numFmtId="0" fontId="0" fillId="0" borderId="0" xfId="22" applyNumberFormat="1" applyBorder="1">
      <alignment/>
      <protection/>
    </xf>
    <xf numFmtId="177" fontId="0" fillId="0" borderId="0" xfId="22" applyNumberFormat="1" applyBorder="1">
      <alignment/>
      <protection/>
    </xf>
    <xf numFmtId="180" fontId="0" fillId="0" borderId="0" xfId="22" applyNumberFormat="1" applyBorder="1">
      <alignment/>
      <protection/>
    </xf>
    <xf numFmtId="0" fontId="6" fillId="0" borderId="0" xfId="22" applyNumberFormat="1" applyFont="1" applyAlignment="1">
      <alignment horizontal="right"/>
      <protection/>
    </xf>
    <xf numFmtId="185" fontId="0" fillId="0" borderId="0" xfId="22" applyNumberFormat="1">
      <alignment/>
      <protection/>
    </xf>
    <xf numFmtId="0" fontId="6" fillId="0" borderId="1" xfId="22" applyNumberFormat="1" applyFont="1" applyBorder="1" applyAlignment="1">
      <alignment horizontal="center"/>
      <protection/>
    </xf>
    <xf numFmtId="177" fontId="0" fillId="0" borderId="3" xfId="22" applyNumberFormat="1" applyBorder="1" applyProtection="1">
      <alignment/>
      <protection/>
    </xf>
    <xf numFmtId="189" fontId="0" fillId="0" borderId="0" xfId="22" applyNumberFormat="1" applyBorder="1">
      <alignment/>
      <protection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Continuous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96" fontId="10" fillId="0" borderId="3" xfId="17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96" fontId="10" fillId="0" borderId="5" xfId="17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96" fontId="10" fillId="0" borderId="0" xfId="17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78" fontId="10" fillId="0" borderId="4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0" fillId="0" borderId="0" xfId="23" applyFont="1">
      <alignment/>
      <protection/>
    </xf>
    <xf numFmtId="0" fontId="0" fillId="0" borderId="8" xfId="23" applyFont="1" applyBorder="1" applyAlignment="1">
      <alignment horizontal="right"/>
      <protection/>
    </xf>
    <xf numFmtId="0" fontId="4" fillId="0" borderId="1" xfId="23" applyFont="1" applyBorder="1" applyAlignment="1" applyProtection="1">
      <alignment horizontal="center" wrapText="1"/>
      <protection/>
    </xf>
    <xf numFmtId="0" fontId="0" fillId="0" borderId="3" xfId="23" applyBorder="1" applyAlignment="1" applyProtection="1">
      <alignment horizontal="left"/>
      <protection/>
    </xf>
    <xf numFmtId="38" fontId="0" fillId="0" borderId="3" xfId="17" applyBorder="1" applyAlignment="1" applyProtection="1">
      <alignment/>
      <protection/>
    </xf>
    <xf numFmtId="38" fontId="0" fillId="0" borderId="9" xfId="17" applyBorder="1" applyAlignment="1" applyProtection="1">
      <alignment/>
      <protection/>
    </xf>
    <xf numFmtId="0" fontId="0" fillId="0" borderId="5" xfId="23" applyBorder="1" applyAlignment="1" applyProtection="1">
      <alignment horizontal="left"/>
      <protection/>
    </xf>
    <xf numFmtId="38" fontId="0" fillId="0" borderId="5" xfId="17" applyBorder="1" applyAlignment="1" applyProtection="1">
      <alignment/>
      <protection/>
    </xf>
    <xf numFmtId="38" fontId="0" fillId="0" borderId="10" xfId="17" applyBorder="1" applyAlignment="1" applyProtection="1">
      <alignment/>
      <protection/>
    </xf>
    <xf numFmtId="0" fontId="0" fillId="0" borderId="1" xfId="23" applyFont="1" applyBorder="1" applyAlignment="1" applyProtection="1">
      <alignment horizontal="left"/>
      <protection/>
    </xf>
    <xf numFmtId="38" fontId="0" fillId="0" borderId="1" xfId="17" applyBorder="1" applyAlignment="1" applyProtection="1">
      <alignment/>
      <protection/>
    </xf>
    <xf numFmtId="0" fontId="6" fillId="0" borderId="1" xfId="22" applyNumberFormat="1" applyFont="1" applyBorder="1" applyAlignment="1">
      <alignment horizontal="right"/>
      <protection/>
    </xf>
    <xf numFmtId="188" fontId="0" fillId="0" borderId="1" xfId="0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0" fontId="0" fillId="0" borderId="1" xfId="22" applyNumberFormat="1" applyFont="1" applyFill="1" applyBorder="1" applyAlignment="1">
      <alignment horizontal="right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0" fontId="0" fillId="0" borderId="9" xfId="17" applyNumberFormat="1" applyBorder="1" applyAlignment="1" applyProtection="1">
      <alignment/>
      <protection/>
    </xf>
    <xf numFmtId="40" fontId="0" fillId="0" borderId="10" xfId="17" applyNumberFormat="1" applyBorder="1" applyAlignment="1" applyProtection="1">
      <alignment/>
      <protection/>
    </xf>
    <xf numFmtId="40" fontId="0" fillId="0" borderId="1" xfId="17" applyNumberFormat="1" applyBorder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38" fontId="0" fillId="0" borderId="1" xfId="17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22" applyNumberFormat="1" applyFont="1">
      <alignment/>
      <protection/>
    </xf>
    <xf numFmtId="0" fontId="14" fillId="0" borderId="0" xfId="22" applyNumberFormat="1" applyFont="1">
      <alignment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196" fontId="0" fillId="0" borderId="4" xfId="17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38" fontId="0" fillId="0" borderId="3" xfId="17" applyFont="1" applyBorder="1" applyAlignment="1">
      <alignment horizontal="right" vertical="center"/>
    </xf>
    <xf numFmtId="196" fontId="0" fillId="0" borderId="3" xfId="17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38" fontId="0" fillId="0" borderId="5" xfId="17" applyFont="1" applyBorder="1" applyAlignment="1">
      <alignment horizontal="right" vertical="center"/>
    </xf>
    <xf numFmtId="196" fontId="0" fillId="0" borderId="5" xfId="17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" xfId="21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left" vertical="center" wrapText="1"/>
    </xf>
    <xf numFmtId="178" fontId="12" fillId="0" borderId="1" xfId="21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4" fontId="12" fillId="0" borderId="1" xfId="21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90" fontId="0" fillId="0" borderId="3" xfId="22" applyNumberFormat="1" applyBorder="1" applyProtection="1">
      <alignment/>
      <protection/>
    </xf>
    <xf numFmtId="190" fontId="0" fillId="0" borderId="4" xfId="22" applyNumberFormat="1" applyBorder="1">
      <alignment/>
      <protection/>
    </xf>
    <xf numFmtId="190" fontId="0" fillId="0" borderId="5" xfId="22" applyNumberFormat="1" applyBorder="1">
      <alignment/>
      <protection/>
    </xf>
    <xf numFmtId="187" fontId="0" fillId="0" borderId="4" xfId="22" applyNumberFormat="1" applyBorder="1">
      <alignment/>
      <protection/>
    </xf>
    <xf numFmtId="187" fontId="0" fillId="0" borderId="5" xfId="22" applyNumberFormat="1" applyBorder="1">
      <alignment/>
      <protection/>
    </xf>
    <xf numFmtId="0" fontId="4" fillId="0" borderId="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たばこ支出_H17__eda2_07" xfId="22"/>
    <cellStyle name="標準_表4-1費目別支出90_eda0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価格と購入量の散布図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5"/>
          <c:w val="0.94"/>
          <c:h val="0.7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'13章練習1'!$B$4:$B$7</c:f>
              <c:numCache/>
            </c:numRef>
          </c:xVal>
          <c:yVal>
            <c:numRef>
              <c:f>'13章練習1'!$C$4:$C$7</c:f>
              <c:numCache/>
            </c:numRef>
          </c:yVal>
          <c:smooth val="0"/>
        </c:ser>
        <c:axId val="46446912"/>
        <c:axId val="15369025"/>
      </c:scatterChart>
      <c:valAx>
        <c:axId val="4644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>
            <c:manualLayout>
              <c:xMode val="factor"/>
              <c:yMode val="factor"/>
              <c:x val="0.001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15369025"/>
        <c:crosses val="autoZero"/>
        <c:crossBetween val="midCat"/>
        <c:dispUnits/>
      </c:valAx>
      <c:valAx>
        <c:axId val="15369025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購入量（個）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4644691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価格と購入量の散布図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45"/>
          <c:w val="0.94"/>
          <c:h val="0.76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'13章練習2'!$B$4:$B$8</c:f>
              <c:numCache/>
            </c:numRef>
          </c:xVal>
          <c:yVal>
            <c:numRef>
              <c:f>'13章練習2'!$C$4:$C$8</c:f>
              <c:numCache/>
            </c:numRef>
          </c:yVal>
          <c:smooth val="0"/>
        </c:ser>
        <c:axId val="4103498"/>
        <c:axId val="36931483"/>
      </c:scatterChart>
      <c:valAx>
        <c:axId val="410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所得（万円）</a:t>
                </a:r>
              </a:p>
            </c:rich>
          </c:tx>
          <c:layout>
            <c:manualLayout>
              <c:xMode val="factor"/>
              <c:yMode val="factor"/>
              <c:x val="0.001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36931483"/>
        <c:crosses val="autoZero"/>
        <c:crossBetween val="midCat"/>
        <c:dispUnits/>
      </c:valAx>
      <c:valAx>
        <c:axId val="36931483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消費（万円）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4103498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消費関数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525"/>
          <c:w val="0.9402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'13章練習3'!$D$5:$D$11</c:f>
              <c:numCache/>
            </c:numRef>
          </c:xVal>
          <c:yVal>
            <c:numRef>
              <c:f>'13章練習3'!$E$5:$E$11</c:f>
              <c:numCache/>
            </c:numRef>
          </c:yVal>
          <c:smooth val="0"/>
        </c:ser>
        <c:axId val="63947892"/>
        <c:axId val="38660117"/>
      </c:scatterChart>
      <c:valAx>
        <c:axId val="63947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GDP（10億円）</a:t>
                </a:r>
              </a:p>
            </c:rich>
          </c:tx>
          <c:layout>
            <c:manualLayout>
              <c:xMode val="factor"/>
              <c:yMode val="factor"/>
              <c:x val="0.001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38660117"/>
        <c:crosses val="autoZero"/>
        <c:crossBetween val="midCat"/>
        <c:dispUnits/>
      </c:valAx>
      <c:valAx>
        <c:axId val="386601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消費（10億円）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639478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実績値と推定値のグラフ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46"/>
          <c:w val="0.795"/>
          <c:h val="0.82"/>
        </c:manualLayout>
      </c:layout>
      <c:lineChart>
        <c:grouping val="standard"/>
        <c:varyColors val="0"/>
        <c:ser>
          <c:idx val="0"/>
          <c:order val="0"/>
          <c:tx>
            <c:v>実績値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'13章練習3'!$A$5:$A$11</c:f>
              <c:numCache/>
            </c:numRef>
          </c:cat>
          <c:val>
            <c:numRef>
              <c:f>'13章練習3'!$D$5:$D$11</c:f>
              <c:numCache/>
            </c:numRef>
          </c:val>
          <c:smooth val="0"/>
        </c:ser>
        <c:ser>
          <c:idx val="1"/>
          <c:order val="1"/>
          <c:tx>
            <c:v>推定値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'13章練習3'!$A$5:$A$11</c:f>
              <c:numCache/>
            </c:numRef>
          </c:cat>
          <c:val>
            <c:numRef>
              <c:f>'13章練習3'!$H$36:$H$42</c:f>
              <c:numCache/>
            </c:numRef>
          </c:val>
          <c:smooth val="0"/>
        </c:ser>
        <c:marker val="1"/>
        <c:axId val="12396734"/>
        <c:axId val="44461743"/>
      </c:lineChart>
      <c:catAx>
        <c:axId val="12396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61743"/>
        <c:crosses val="autoZero"/>
        <c:auto val="1"/>
        <c:lblOffset val="100"/>
        <c:noMultiLvlLbl val="0"/>
      </c:catAx>
      <c:valAx>
        <c:axId val="44461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消費（10億円）</a:t>
                </a:r>
              </a:p>
            </c:rich>
          </c:tx>
          <c:layout>
            <c:manualLayout>
              <c:xMode val="factor"/>
              <c:yMode val="factor"/>
              <c:x val="0.046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crossAx val="1239673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4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emf" /><Relationship Id="rId11" Type="http://schemas.openxmlformats.org/officeDocument/2006/relationships/image" Target="../media/image1.emf" /><Relationship Id="rId12" Type="http://schemas.openxmlformats.org/officeDocument/2006/relationships/image" Target="../media/image2.emf" /><Relationship Id="rId13" Type="http://schemas.openxmlformats.org/officeDocument/2006/relationships/image" Target="../media/image3.emf" /><Relationship Id="rId14" Type="http://schemas.openxmlformats.org/officeDocument/2006/relationships/image" Target="../media/image4.emf" /><Relationship Id="rId15" Type="http://schemas.openxmlformats.org/officeDocument/2006/relationships/image" Target="../media/image5.emf" /><Relationship Id="rId16" Type="http://schemas.openxmlformats.org/officeDocument/2006/relationships/image" Target="../media/image6.emf" /><Relationship Id="rId17" Type="http://schemas.openxmlformats.org/officeDocument/2006/relationships/image" Target="../media/image7.emf" /><Relationship Id="rId18" Type="http://schemas.openxmlformats.org/officeDocument/2006/relationships/image" Target="../media/image8.wmf" /><Relationship Id="rId19" Type="http://schemas.openxmlformats.org/officeDocument/2006/relationships/image" Target="../media/image9.wmf" /><Relationship Id="rId20" Type="http://schemas.openxmlformats.org/officeDocument/2006/relationships/image" Target="../media/image10.emf" /><Relationship Id="rId21" Type="http://schemas.openxmlformats.org/officeDocument/2006/relationships/image" Target="../media/image1.emf" /><Relationship Id="rId22" Type="http://schemas.openxmlformats.org/officeDocument/2006/relationships/image" Target="../media/image2.emf" /><Relationship Id="rId23" Type="http://schemas.openxmlformats.org/officeDocument/2006/relationships/image" Target="../media/image3.emf" /><Relationship Id="rId24" Type="http://schemas.openxmlformats.org/officeDocument/2006/relationships/image" Target="../media/image4.emf" /><Relationship Id="rId25" Type="http://schemas.openxmlformats.org/officeDocument/2006/relationships/image" Target="../media/image5.emf" /><Relationship Id="rId26" Type="http://schemas.openxmlformats.org/officeDocument/2006/relationships/image" Target="../media/image6.emf" /><Relationship Id="rId27" Type="http://schemas.openxmlformats.org/officeDocument/2006/relationships/image" Target="../media/image7.emf" /><Relationship Id="rId28" Type="http://schemas.openxmlformats.org/officeDocument/2006/relationships/image" Target="../media/image8.wmf" /><Relationship Id="rId29" Type="http://schemas.openxmlformats.org/officeDocument/2006/relationships/image" Target="../media/image9.wmf" /><Relationship Id="rId30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19050</xdr:rowOff>
    </xdr:from>
    <xdr:to>
      <xdr:col>5</xdr:col>
      <xdr:colOff>285750</xdr:colOff>
      <xdr:row>28</xdr:row>
      <xdr:rowOff>9525</xdr:rowOff>
    </xdr:to>
    <xdr:graphicFrame>
      <xdr:nvGraphicFramePr>
        <xdr:cNvPr id="1" name="Chart 10"/>
        <xdr:cNvGraphicFramePr/>
      </xdr:nvGraphicFramePr>
      <xdr:xfrm>
        <a:off x="133350" y="2152650"/>
        <a:ext cx="3724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5</xdr:col>
      <xdr:colOff>285750</xdr:colOff>
      <xdr:row>29</xdr:row>
      <xdr:rowOff>9525</xdr:rowOff>
    </xdr:to>
    <xdr:graphicFrame>
      <xdr:nvGraphicFramePr>
        <xdr:cNvPr id="1" name="Chart 10"/>
        <xdr:cNvGraphicFramePr/>
      </xdr:nvGraphicFramePr>
      <xdr:xfrm>
        <a:off x="133350" y="2324100"/>
        <a:ext cx="37242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12</xdr:row>
      <xdr:rowOff>28575</xdr:rowOff>
    </xdr:from>
    <xdr:to>
      <xdr:col>5</xdr:col>
      <xdr:colOff>323850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295275" y="2257425"/>
        <a:ext cx="3752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0</xdr:row>
      <xdr:rowOff>161925</xdr:rowOff>
    </xdr:from>
    <xdr:to>
      <xdr:col>15</xdr:col>
      <xdr:colOff>95250</xdr:colOff>
      <xdr:row>16</xdr:row>
      <xdr:rowOff>114300</xdr:rowOff>
    </xdr:to>
    <xdr:graphicFrame>
      <xdr:nvGraphicFramePr>
        <xdr:cNvPr id="2" name="Chart 2"/>
        <xdr:cNvGraphicFramePr/>
      </xdr:nvGraphicFramePr>
      <xdr:xfrm>
        <a:off x="5886450" y="161925"/>
        <a:ext cx="51435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2</xdr:row>
      <xdr:rowOff>228600</xdr:rowOff>
    </xdr:from>
    <xdr:to>
      <xdr:col>2</xdr:col>
      <xdr:colOff>542925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715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</xdr:row>
      <xdr:rowOff>171450</xdr:rowOff>
    </xdr:from>
    <xdr:to>
      <xdr:col>1</xdr:col>
      <xdr:colOff>619125</xdr:colOff>
      <xdr:row>2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5143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oleObject" Target="../embeddings/oleObject_5_15.bin" /><Relationship Id="rId17" Type="http://schemas.openxmlformats.org/officeDocument/2006/relationships/oleObject" Target="../embeddings/oleObject_5_16.bin" /><Relationship Id="rId18" Type="http://schemas.openxmlformats.org/officeDocument/2006/relationships/oleObject" Target="../embeddings/oleObject_5_17.bin" /><Relationship Id="rId19" Type="http://schemas.openxmlformats.org/officeDocument/2006/relationships/oleObject" Target="../embeddings/oleObject_5_18.bin" /><Relationship Id="rId20" Type="http://schemas.openxmlformats.org/officeDocument/2006/relationships/oleObject" Target="../embeddings/oleObject_5_19.bin" /><Relationship Id="rId21" Type="http://schemas.openxmlformats.org/officeDocument/2006/relationships/oleObject" Target="../embeddings/oleObject_5_20.bin" /><Relationship Id="rId22" Type="http://schemas.openxmlformats.org/officeDocument/2006/relationships/oleObject" Target="../embeddings/oleObject_5_21.bin" /><Relationship Id="rId23" Type="http://schemas.openxmlformats.org/officeDocument/2006/relationships/oleObject" Target="../embeddings/oleObject_5_22.bin" /><Relationship Id="rId24" Type="http://schemas.openxmlformats.org/officeDocument/2006/relationships/oleObject" Target="../embeddings/oleObject_5_23.bin" /><Relationship Id="rId25" Type="http://schemas.openxmlformats.org/officeDocument/2006/relationships/oleObject" Target="../embeddings/oleObject_5_24.bin" /><Relationship Id="rId26" Type="http://schemas.openxmlformats.org/officeDocument/2006/relationships/oleObject" Target="../embeddings/oleObject_5_25.bin" /><Relationship Id="rId27" Type="http://schemas.openxmlformats.org/officeDocument/2006/relationships/oleObject" Target="../embeddings/oleObject_5_26.bin" /><Relationship Id="rId28" Type="http://schemas.openxmlformats.org/officeDocument/2006/relationships/oleObject" Target="../embeddings/oleObject_5_27.bin" /><Relationship Id="rId29" Type="http://schemas.openxmlformats.org/officeDocument/2006/relationships/oleObject" Target="../embeddings/oleObject_5_28.bin" /><Relationship Id="rId30" Type="http://schemas.openxmlformats.org/officeDocument/2006/relationships/oleObject" Target="../embeddings/oleObject_5_29.bin" /><Relationship Id="rId31" Type="http://schemas.openxmlformats.org/officeDocument/2006/relationships/vmlDrawing" Target="../drawings/vmlDrawing3.vml" /><Relationship Id="rId3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L8" sqref="L8"/>
    </sheetView>
  </sheetViews>
  <sheetFormatPr defaultColWidth="9.00390625" defaultRowHeight="13.5"/>
  <cols>
    <col min="1" max="2" width="9.00390625" style="2" customWidth="1"/>
    <col min="3" max="3" width="10.875" style="2" customWidth="1"/>
    <col min="4" max="7" width="9.00390625" style="2" customWidth="1"/>
    <col min="8" max="8" width="13.50390625" style="2" customWidth="1"/>
    <col min="9" max="9" width="9.00390625" style="2" customWidth="1"/>
    <col min="10" max="10" width="9.875" style="2" customWidth="1"/>
    <col min="11" max="16384" width="9.00390625" style="2" customWidth="1"/>
  </cols>
  <sheetData>
    <row r="1" ht="13.5">
      <c r="A1" s="1" t="s">
        <v>6</v>
      </c>
    </row>
    <row r="3" spans="1:11" ht="26.25" customHeight="1">
      <c r="A3" s="20" t="s">
        <v>14</v>
      </c>
      <c r="B3" s="3" t="s">
        <v>4</v>
      </c>
      <c r="C3" s="3" t="s">
        <v>5</v>
      </c>
      <c r="D3" s="4"/>
      <c r="E3" s="4"/>
      <c r="F3" s="4"/>
      <c r="G3" s="4"/>
      <c r="H3" s="4"/>
      <c r="I3" s="3" t="s">
        <v>0</v>
      </c>
      <c r="J3" s="3" t="s">
        <v>1</v>
      </c>
      <c r="K3" s="3"/>
    </row>
    <row r="4" spans="1:11" ht="13.5">
      <c r="A4" s="5">
        <v>1</v>
      </c>
      <c r="B4" s="12">
        <v>240</v>
      </c>
      <c r="C4" s="12">
        <v>2</v>
      </c>
      <c r="D4" s="6">
        <f>B4-$B$9</f>
        <v>90</v>
      </c>
      <c r="E4" s="21">
        <f>D4^2</f>
        <v>8100</v>
      </c>
      <c r="F4" s="6">
        <f>C4-$C$9</f>
        <v>-3.5</v>
      </c>
      <c r="G4" s="6">
        <f>F4^2</f>
        <v>12.25</v>
      </c>
      <c r="H4" s="84">
        <f>D4*F4</f>
        <v>-315</v>
      </c>
      <c r="I4" s="7">
        <f>$H$13+$H$12*B4</f>
        <v>1</v>
      </c>
      <c r="J4" s="7">
        <f>C4-I4</f>
        <v>1</v>
      </c>
      <c r="K4" s="7">
        <f>J4^2</f>
        <v>1</v>
      </c>
    </row>
    <row r="5" spans="1:11" ht="13.5">
      <c r="A5" s="5">
        <v>2</v>
      </c>
      <c r="B5" s="12">
        <v>160</v>
      </c>
      <c r="C5" s="12">
        <v>3</v>
      </c>
      <c r="D5" s="6">
        <f>B5-$B$9</f>
        <v>10</v>
      </c>
      <c r="E5" s="21">
        <f>D5^2</f>
        <v>100</v>
      </c>
      <c r="F5" s="6">
        <f>C5-$C$9</f>
        <v>-2.5</v>
      </c>
      <c r="G5" s="6">
        <f>F5^2</f>
        <v>6.25</v>
      </c>
      <c r="H5" s="84">
        <f>D5*F5</f>
        <v>-25</v>
      </c>
      <c r="I5" s="7">
        <f>$H$13+$H$12*B5</f>
        <v>5</v>
      </c>
      <c r="J5" s="7">
        <f>C5-I5</f>
        <v>-2</v>
      </c>
      <c r="K5" s="7">
        <f>J5^2</f>
        <v>4</v>
      </c>
    </row>
    <row r="6" spans="1:11" ht="13.5">
      <c r="A6" s="5">
        <v>3</v>
      </c>
      <c r="B6" s="12">
        <v>120</v>
      </c>
      <c r="C6" s="12">
        <v>7</v>
      </c>
      <c r="D6" s="6">
        <f>B6-$B$9</f>
        <v>-30</v>
      </c>
      <c r="E6" s="21">
        <f>D6^2</f>
        <v>900</v>
      </c>
      <c r="F6" s="6">
        <f>C6-$C$9</f>
        <v>1.5</v>
      </c>
      <c r="G6" s="6">
        <f>F6^2</f>
        <v>2.25</v>
      </c>
      <c r="H6" s="84">
        <f>D6*F6</f>
        <v>-45</v>
      </c>
      <c r="I6" s="7">
        <f>$H$13+$H$12*B6</f>
        <v>7</v>
      </c>
      <c r="J6" s="7">
        <f>C6-I6</f>
        <v>0</v>
      </c>
      <c r="K6" s="7">
        <f>J6^2</f>
        <v>0</v>
      </c>
    </row>
    <row r="7" spans="1:11" ht="13.5">
      <c r="A7" s="5">
        <v>4</v>
      </c>
      <c r="B7" s="12">
        <v>80</v>
      </c>
      <c r="C7" s="12">
        <v>10</v>
      </c>
      <c r="D7" s="6">
        <f>B7-$B$9</f>
        <v>-70</v>
      </c>
      <c r="E7" s="21">
        <f>D7^2</f>
        <v>4900</v>
      </c>
      <c r="F7" s="6">
        <f>C7-$C$9</f>
        <v>4.5</v>
      </c>
      <c r="G7" s="6">
        <f>F7^2</f>
        <v>20.25</v>
      </c>
      <c r="H7" s="84">
        <f>D7*F7</f>
        <v>-315</v>
      </c>
      <c r="I7" s="7">
        <f>$H$13+$H$12*B7</f>
        <v>9</v>
      </c>
      <c r="J7" s="7">
        <f>C7-I7</f>
        <v>1</v>
      </c>
      <c r="K7" s="7">
        <f>J7^2</f>
        <v>1</v>
      </c>
    </row>
    <row r="8" spans="1:11" ht="13.5">
      <c r="A8" s="8" t="s">
        <v>2</v>
      </c>
      <c r="B8" s="13">
        <f aca="true" t="shared" si="0" ref="B8:K8">SUM(B4:B7)</f>
        <v>600</v>
      </c>
      <c r="C8" s="13">
        <f t="shared" si="0"/>
        <v>22</v>
      </c>
      <c r="D8" s="9">
        <f t="shared" si="0"/>
        <v>0</v>
      </c>
      <c r="E8" s="13">
        <f t="shared" si="0"/>
        <v>14000</v>
      </c>
      <c r="F8" s="9">
        <f t="shared" si="0"/>
        <v>0</v>
      </c>
      <c r="G8" s="9">
        <f t="shared" si="0"/>
        <v>41</v>
      </c>
      <c r="H8" s="85">
        <f t="shared" si="0"/>
        <v>-700</v>
      </c>
      <c r="I8" s="87">
        <f t="shared" si="0"/>
        <v>22</v>
      </c>
      <c r="J8" s="87">
        <f t="shared" si="0"/>
        <v>0</v>
      </c>
      <c r="K8" s="87">
        <f t="shared" si="0"/>
        <v>6</v>
      </c>
    </row>
    <row r="9" spans="1:11" ht="13.5">
      <c r="A9" s="10" t="s">
        <v>3</v>
      </c>
      <c r="B9" s="14">
        <f aca="true" t="shared" si="1" ref="B9:K9">AVERAGE(B4:B7)</f>
        <v>150</v>
      </c>
      <c r="C9" s="14">
        <f t="shared" si="1"/>
        <v>5.5</v>
      </c>
      <c r="D9" s="11">
        <f t="shared" si="1"/>
        <v>0</v>
      </c>
      <c r="E9" s="14">
        <f t="shared" si="1"/>
        <v>3500</v>
      </c>
      <c r="F9" s="11">
        <f t="shared" si="1"/>
        <v>0</v>
      </c>
      <c r="G9" s="11">
        <f t="shared" si="1"/>
        <v>10.25</v>
      </c>
      <c r="H9" s="86">
        <f t="shared" si="1"/>
        <v>-175</v>
      </c>
      <c r="I9" s="88">
        <f t="shared" si="1"/>
        <v>5.5</v>
      </c>
      <c r="J9" s="88">
        <f t="shared" si="1"/>
        <v>0</v>
      </c>
      <c r="K9" s="88">
        <f t="shared" si="1"/>
        <v>1.5</v>
      </c>
    </row>
    <row r="10" spans="1:11" ht="16.5">
      <c r="A10" s="15"/>
      <c r="B10" s="16"/>
      <c r="C10" s="16"/>
      <c r="D10" s="18" t="s">
        <v>11</v>
      </c>
      <c r="E10" s="17">
        <f>E9^0.5</f>
        <v>59.16079783099616</v>
      </c>
      <c r="F10" s="18" t="s">
        <v>12</v>
      </c>
      <c r="G10" s="17">
        <f>G9^0.5</f>
        <v>3.2015621187164243</v>
      </c>
      <c r="H10" s="17"/>
      <c r="I10" s="17"/>
      <c r="J10" s="17"/>
      <c r="K10" s="17"/>
    </row>
    <row r="11" spans="7:10" ht="17.25">
      <c r="G11" s="18" t="s">
        <v>10</v>
      </c>
      <c r="H11" s="19">
        <f>H9/(E10*G10)</f>
        <v>-0.9239364353597957</v>
      </c>
      <c r="I11" s="18" t="s">
        <v>7</v>
      </c>
      <c r="J11" s="19">
        <f>1-K8/G8</f>
        <v>0.8536585365853658</v>
      </c>
    </row>
    <row r="12" spans="7:8" ht="15">
      <c r="G12" s="18" t="s">
        <v>9</v>
      </c>
      <c r="H12" s="2">
        <f>H8/E8</f>
        <v>-0.05</v>
      </c>
    </row>
    <row r="13" spans="7:9" ht="15">
      <c r="G13" s="18" t="s">
        <v>8</v>
      </c>
      <c r="H13" s="2">
        <f>C9-H12*B9</f>
        <v>13</v>
      </c>
      <c r="I13"/>
    </row>
    <row r="16" spans="7:15" ht="13.5">
      <c r="G16" t="s">
        <v>24</v>
      </c>
      <c r="H16"/>
      <c r="I16"/>
      <c r="J16"/>
      <c r="K16"/>
      <c r="L16"/>
      <c r="M16"/>
      <c r="N16"/>
      <c r="O16"/>
    </row>
    <row r="17" spans="7:15" ht="14.25" thickBot="1">
      <c r="G17"/>
      <c r="H17"/>
      <c r="I17"/>
      <c r="J17"/>
      <c r="K17"/>
      <c r="L17"/>
      <c r="M17"/>
      <c r="N17"/>
      <c r="O17"/>
    </row>
    <row r="18" spans="7:15" ht="13.5">
      <c r="G18" s="26" t="s">
        <v>25</v>
      </c>
      <c r="H18" s="26"/>
      <c r="I18"/>
      <c r="J18"/>
      <c r="K18"/>
      <c r="L18"/>
      <c r="M18"/>
      <c r="N18"/>
      <c r="O18"/>
    </row>
    <row r="19" spans="7:15" ht="13.5">
      <c r="G19" s="23" t="s">
        <v>26</v>
      </c>
      <c r="H19" s="23">
        <v>0.9239364353597956</v>
      </c>
      <c r="I19"/>
      <c r="J19"/>
      <c r="K19"/>
      <c r="L19"/>
      <c r="M19"/>
      <c r="N19"/>
      <c r="O19"/>
    </row>
    <row r="20" spans="7:15" ht="13.5">
      <c r="G20" s="23" t="s">
        <v>27</v>
      </c>
      <c r="H20" s="23">
        <v>0.8536585365853658</v>
      </c>
      <c r="I20"/>
      <c r="J20"/>
      <c r="K20"/>
      <c r="L20"/>
      <c r="M20"/>
      <c r="N20"/>
      <c r="O20"/>
    </row>
    <row r="21" spans="7:15" ht="13.5">
      <c r="G21" s="23" t="s">
        <v>28</v>
      </c>
      <c r="H21" s="23">
        <v>0.7804878048780488</v>
      </c>
      <c r="I21"/>
      <c r="J21"/>
      <c r="K21"/>
      <c r="L21"/>
      <c r="M21"/>
      <c r="N21"/>
      <c r="O21"/>
    </row>
    <row r="22" spans="7:15" ht="13.5">
      <c r="G22" s="23" t="s">
        <v>29</v>
      </c>
      <c r="H22" s="23">
        <v>1.7320508075688774</v>
      </c>
      <c r="I22"/>
      <c r="J22"/>
      <c r="K22"/>
      <c r="L22"/>
      <c r="M22"/>
      <c r="N22"/>
      <c r="O22"/>
    </row>
    <row r="23" spans="7:15" ht="14.25" thickBot="1">
      <c r="G23" s="24" t="s">
        <v>30</v>
      </c>
      <c r="H23" s="24">
        <v>4</v>
      </c>
      <c r="I23"/>
      <c r="J23"/>
      <c r="K23"/>
      <c r="L23"/>
      <c r="M23"/>
      <c r="N23"/>
      <c r="O23"/>
    </row>
    <row r="24" spans="7:15" ht="13.5">
      <c r="G24"/>
      <c r="H24"/>
      <c r="I24"/>
      <c r="J24"/>
      <c r="K24"/>
      <c r="L24"/>
      <c r="M24"/>
      <c r="N24"/>
      <c r="O24"/>
    </row>
    <row r="25" spans="7:15" ht="14.25" thickBot="1">
      <c r="G25" t="s">
        <v>31</v>
      </c>
      <c r="H25"/>
      <c r="I25"/>
      <c r="J25"/>
      <c r="K25"/>
      <c r="L25"/>
      <c r="M25"/>
      <c r="N25"/>
      <c r="O25"/>
    </row>
    <row r="26" spans="7:15" ht="13.5">
      <c r="G26" s="25"/>
      <c r="H26" s="25" t="s">
        <v>36</v>
      </c>
      <c r="I26" s="25" t="s">
        <v>37</v>
      </c>
      <c r="J26" s="25" t="s">
        <v>38</v>
      </c>
      <c r="K26" s="25" t="s">
        <v>39</v>
      </c>
      <c r="L26" s="25" t="s">
        <v>40</v>
      </c>
      <c r="M26"/>
      <c r="N26"/>
      <c r="O26"/>
    </row>
    <row r="27" spans="7:15" ht="13.5">
      <c r="G27" s="23" t="s">
        <v>32</v>
      </c>
      <c r="H27" s="23">
        <v>1</v>
      </c>
      <c r="I27" s="23">
        <v>35</v>
      </c>
      <c r="J27" s="23">
        <v>35</v>
      </c>
      <c r="K27" s="23">
        <v>11.666666666666666</v>
      </c>
      <c r="L27" s="23">
        <v>0.07606356463303592</v>
      </c>
      <c r="M27"/>
      <c r="N27"/>
      <c r="O27"/>
    </row>
    <row r="28" spans="7:15" ht="13.5">
      <c r="G28" s="23" t="s">
        <v>33</v>
      </c>
      <c r="H28" s="23">
        <v>2</v>
      </c>
      <c r="I28" s="23">
        <v>6</v>
      </c>
      <c r="J28" s="23">
        <v>3</v>
      </c>
      <c r="K28" s="23"/>
      <c r="L28" s="23"/>
      <c r="M28"/>
      <c r="N28"/>
      <c r="O28"/>
    </row>
    <row r="29" spans="7:15" ht="14.25" thickBot="1">
      <c r="G29" s="24" t="s">
        <v>34</v>
      </c>
      <c r="H29" s="24">
        <v>3</v>
      </c>
      <c r="I29" s="24">
        <v>41</v>
      </c>
      <c r="J29" s="24"/>
      <c r="K29" s="24"/>
      <c r="L29" s="24"/>
      <c r="M29"/>
      <c r="N29"/>
      <c r="O29"/>
    </row>
    <row r="30" spans="7:15" ht="14.25" thickBot="1">
      <c r="G30"/>
      <c r="H30"/>
      <c r="I30"/>
      <c r="J30"/>
      <c r="K30"/>
      <c r="L30"/>
      <c r="M30"/>
      <c r="N30"/>
      <c r="O30"/>
    </row>
    <row r="31" spans="7:15" ht="13.5">
      <c r="G31" s="25"/>
      <c r="H31" s="25" t="s">
        <v>41</v>
      </c>
      <c r="I31" s="25" t="s">
        <v>29</v>
      </c>
      <c r="J31" s="25" t="s">
        <v>42</v>
      </c>
      <c r="K31" s="25" t="s">
        <v>43</v>
      </c>
      <c r="L31" s="25" t="s">
        <v>44</v>
      </c>
      <c r="M31" s="25" t="s">
        <v>45</v>
      </c>
      <c r="N31" s="25" t="s">
        <v>46</v>
      </c>
      <c r="O31" s="25" t="s">
        <v>47</v>
      </c>
    </row>
    <row r="32" spans="7:15" ht="13.5">
      <c r="G32" s="23" t="s">
        <v>35</v>
      </c>
      <c r="H32" s="23">
        <v>13</v>
      </c>
      <c r="I32" s="23">
        <v>2.3603873774083293</v>
      </c>
      <c r="J32" s="23">
        <v>5.507570547286099</v>
      </c>
      <c r="K32" s="23">
        <v>0.03142149006738308</v>
      </c>
      <c r="L32" s="23">
        <v>2.8440657372785783</v>
      </c>
      <c r="M32" s="23">
        <v>23.15593426272141</v>
      </c>
      <c r="N32" s="23">
        <v>2.8440657372785783</v>
      </c>
      <c r="O32" s="23">
        <v>23.15593426272141</v>
      </c>
    </row>
    <row r="33" spans="7:15" ht="14.25" thickBot="1">
      <c r="G33" s="24" t="s">
        <v>48</v>
      </c>
      <c r="H33" s="24">
        <v>-0.05</v>
      </c>
      <c r="I33" s="24">
        <v>0.014638501094227997</v>
      </c>
      <c r="J33" s="24">
        <v>-3.4156502553198633</v>
      </c>
      <c r="K33" s="24">
        <v>0.07606356463303604</v>
      </c>
      <c r="L33" s="24">
        <v>-0.1129844305391049</v>
      </c>
      <c r="M33" s="24">
        <v>0.012984430539104995</v>
      </c>
      <c r="N33" s="24">
        <v>-0.1129844305391049</v>
      </c>
      <c r="O33" s="24">
        <v>0.012984430539104995</v>
      </c>
    </row>
    <row r="34" spans="7:15" ht="13.5">
      <c r="G34"/>
      <c r="H34"/>
      <c r="I34"/>
      <c r="J34"/>
      <c r="K34"/>
      <c r="L34"/>
      <c r="M34"/>
      <c r="N34"/>
      <c r="O34"/>
    </row>
    <row r="35" spans="7:15" ht="13.5">
      <c r="G35"/>
      <c r="H35"/>
      <c r="I35"/>
      <c r="J35"/>
      <c r="K35"/>
      <c r="L35"/>
      <c r="M35"/>
      <c r="N35"/>
      <c r="O35"/>
    </row>
    <row r="36" spans="7:15" ht="13.5">
      <c r="G36"/>
      <c r="H36"/>
      <c r="I36"/>
      <c r="J36"/>
      <c r="K36"/>
      <c r="L36"/>
      <c r="M36"/>
      <c r="N36"/>
      <c r="O36"/>
    </row>
    <row r="37" spans="7:15" ht="13.5">
      <c r="G37" t="s">
        <v>49</v>
      </c>
      <c r="H37"/>
      <c r="I37"/>
      <c r="J37"/>
      <c r="K37"/>
      <c r="L37"/>
      <c r="M37"/>
      <c r="N37"/>
      <c r="O37"/>
    </row>
    <row r="38" spans="7:15" ht="14.25" thickBot="1">
      <c r="G38"/>
      <c r="H38"/>
      <c r="I38"/>
      <c r="J38"/>
      <c r="K38"/>
      <c r="L38"/>
      <c r="M38"/>
      <c r="N38"/>
      <c r="O38"/>
    </row>
    <row r="39" spans="7:15" ht="13.5">
      <c r="G39" s="25" t="s">
        <v>50</v>
      </c>
      <c r="H39" s="25" t="s">
        <v>51</v>
      </c>
      <c r="I39" s="25" t="s">
        <v>33</v>
      </c>
      <c r="J39"/>
      <c r="K39"/>
      <c r="L39"/>
      <c r="M39"/>
      <c r="N39"/>
      <c r="O39"/>
    </row>
    <row r="40" spans="7:15" ht="13.5">
      <c r="G40" s="23">
        <v>1</v>
      </c>
      <c r="H40" s="23">
        <v>1</v>
      </c>
      <c r="I40" s="23">
        <v>0.9999999999999964</v>
      </c>
      <c r="J40"/>
      <c r="K40"/>
      <c r="L40"/>
      <c r="M40"/>
      <c r="N40"/>
      <c r="O40"/>
    </row>
    <row r="41" spans="7:15" ht="13.5">
      <c r="G41" s="23">
        <v>2</v>
      </c>
      <c r="H41" s="23">
        <v>5</v>
      </c>
      <c r="I41" s="23">
        <v>-2</v>
      </c>
      <c r="J41"/>
      <c r="K41"/>
      <c r="L41"/>
      <c r="M41"/>
      <c r="N41"/>
      <c r="O41"/>
    </row>
    <row r="42" spans="7:15" ht="13.5">
      <c r="G42" s="23">
        <v>3</v>
      </c>
      <c r="H42" s="23">
        <v>7</v>
      </c>
      <c r="I42" s="23">
        <v>1.7763568394002505E-15</v>
      </c>
      <c r="J42"/>
      <c r="K42"/>
      <c r="L42"/>
      <c r="M42"/>
      <c r="N42"/>
      <c r="O42"/>
    </row>
    <row r="43" spans="7:15" ht="14.25" thickBot="1">
      <c r="G43" s="24">
        <v>4</v>
      </c>
      <c r="H43" s="24">
        <v>9</v>
      </c>
      <c r="I43" s="24">
        <v>1</v>
      </c>
      <c r="J43"/>
      <c r="K43"/>
      <c r="L43"/>
      <c r="M43"/>
      <c r="N43"/>
      <c r="O43"/>
    </row>
  </sheetData>
  <printOptions/>
  <pageMargins left="0.75" right="0.75" top="1" bottom="1" header="0.512" footer="0.512"/>
  <pageSetup fitToHeight="1" fitToWidth="1" horizontalDpi="600" verticalDpi="600" orientation="landscape" paperSize="9" r:id="rId13"/>
  <drawing r:id="rId12"/>
  <legacyDrawing r:id="rId11"/>
  <oleObjects>
    <oleObject progId="Equation.3" shapeId="2329148" r:id="rId1"/>
    <oleObject progId="Equation.3" shapeId="2329149" r:id="rId2"/>
    <oleObject progId="Equation.3" shapeId="2329150" r:id="rId3"/>
    <oleObject progId="Equation.3" shapeId="2329151" r:id="rId4"/>
    <oleObject progId="Equation.3" shapeId="2329152" r:id="rId5"/>
    <oleObject progId="Equation.3" shapeId="2329153" r:id="rId6"/>
    <oleObject progId="Equation.3" shapeId="2329154" r:id="rId7"/>
    <oleObject progId="Equation.3" shapeId="2329155" r:id="rId8"/>
    <oleObject progId="Equation.3" shapeId="2329156" r:id="rId9"/>
    <oleObject progId="Equation.3" shapeId="2329157" r:id="rId10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I12" sqref="I12"/>
    </sheetView>
  </sheetViews>
  <sheetFormatPr defaultColWidth="9.00390625" defaultRowHeight="13.5"/>
  <cols>
    <col min="1" max="2" width="9.00390625" style="2" customWidth="1"/>
    <col min="3" max="3" width="10.875" style="2" customWidth="1"/>
    <col min="4" max="7" width="9.00390625" style="2" customWidth="1"/>
    <col min="8" max="8" width="13.50390625" style="2" customWidth="1"/>
    <col min="9" max="9" width="9.00390625" style="2" customWidth="1"/>
    <col min="10" max="10" width="9.875" style="2" customWidth="1"/>
    <col min="11" max="16384" width="9.00390625" style="2" customWidth="1"/>
  </cols>
  <sheetData>
    <row r="1" ht="13.5">
      <c r="A1" s="1" t="s">
        <v>13</v>
      </c>
    </row>
    <row r="3" spans="1:11" ht="26.25" customHeight="1">
      <c r="A3" s="20" t="s">
        <v>15</v>
      </c>
      <c r="B3" s="3" t="s">
        <v>22</v>
      </c>
      <c r="C3" s="3" t="s">
        <v>23</v>
      </c>
      <c r="D3" s="4"/>
      <c r="E3" s="4"/>
      <c r="F3" s="4"/>
      <c r="G3" s="4"/>
      <c r="H3" s="4"/>
      <c r="I3" s="3" t="s">
        <v>0</v>
      </c>
      <c r="J3" s="3" t="s">
        <v>1</v>
      </c>
      <c r="K3" s="3"/>
    </row>
    <row r="4" spans="1:11" ht="13.5">
      <c r="A4" s="5">
        <v>1</v>
      </c>
      <c r="B4" s="12">
        <v>300</v>
      </c>
      <c r="C4" s="12">
        <v>300</v>
      </c>
      <c r="D4" s="21">
        <f>B4-$B$10</f>
        <v>-140</v>
      </c>
      <c r="E4" s="21">
        <f>D4^2</f>
        <v>19600</v>
      </c>
      <c r="F4" s="21">
        <f>C4-$C$10</f>
        <v>-70</v>
      </c>
      <c r="G4" s="21">
        <f>F4^2</f>
        <v>4900</v>
      </c>
      <c r="H4" s="21">
        <f>D4*F4</f>
        <v>9800</v>
      </c>
      <c r="I4" s="21">
        <f>$H$14+$H$13*B4</f>
        <v>300</v>
      </c>
      <c r="J4" s="21">
        <f>C4-I4</f>
        <v>0</v>
      </c>
      <c r="K4" s="21">
        <f>J4^2</f>
        <v>0</v>
      </c>
    </row>
    <row r="5" spans="1:11" ht="13.5">
      <c r="A5" s="5">
        <v>2</v>
      </c>
      <c r="B5" s="12">
        <v>400</v>
      </c>
      <c r="C5" s="12">
        <v>350</v>
      </c>
      <c r="D5" s="21">
        <f>B5-$B$10</f>
        <v>-40</v>
      </c>
      <c r="E5" s="21">
        <f>D5^2</f>
        <v>1600</v>
      </c>
      <c r="F5" s="21">
        <f>C5-$C$10</f>
        <v>-20</v>
      </c>
      <c r="G5" s="21">
        <f>F5^2</f>
        <v>400</v>
      </c>
      <c r="H5" s="21">
        <f>D5*F5</f>
        <v>800</v>
      </c>
      <c r="I5" s="21">
        <f>$H$14+$H$13*B5</f>
        <v>350</v>
      </c>
      <c r="J5" s="21">
        <f>C5-I5</f>
        <v>0</v>
      </c>
      <c r="K5" s="21">
        <f>J5^2</f>
        <v>0</v>
      </c>
    </row>
    <row r="6" spans="1:11" ht="13.5">
      <c r="A6" s="5">
        <v>3</v>
      </c>
      <c r="B6" s="12">
        <v>500</v>
      </c>
      <c r="C6" s="12">
        <v>350</v>
      </c>
      <c r="D6" s="21">
        <f>B6-$B$10</f>
        <v>60</v>
      </c>
      <c r="E6" s="21">
        <f>D6^2</f>
        <v>3600</v>
      </c>
      <c r="F6" s="21">
        <f>C6-$C$10</f>
        <v>-20</v>
      </c>
      <c r="G6" s="21">
        <f>F6^2</f>
        <v>400</v>
      </c>
      <c r="H6" s="21">
        <f>D6*F6</f>
        <v>-1200</v>
      </c>
      <c r="I6" s="21">
        <f>$H$14+$H$13*B6</f>
        <v>400</v>
      </c>
      <c r="J6" s="21">
        <f>C6-I6</f>
        <v>-50</v>
      </c>
      <c r="K6" s="21">
        <f>J6^2</f>
        <v>2500</v>
      </c>
    </row>
    <row r="7" spans="1:11" ht="13.5">
      <c r="A7" s="5">
        <v>4</v>
      </c>
      <c r="B7" s="12">
        <v>500</v>
      </c>
      <c r="C7" s="12">
        <v>400</v>
      </c>
      <c r="D7" s="21">
        <f>B7-$B$10</f>
        <v>60</v>
      </c>
      <c r="E7" s="21">
        <f>D7^2</f>
        <v>3600</v>
      </c>
      <c r="F7" s="21">
        <f>C7-$C$10</f>
        <v>30</v>
      </c>
      <c r="G7" s="21">
        <f>F7^2</f>
        <v>900</v>
      </c>
      <c r="H7" s="21">
        <f>D7*F7</f>
        <v>1800</v>
      </c>
      <c r="I7" s="21">
        <f>$H$14+$H$13*B7</f>
        <v>400</v>
      </c>
      <c r="J7" s="21">
        <f>C7-I7</f>
        <v>0</v>
      </c>
      <c r="K7" s="21">
        <f>J7^2</f>
        <v>0</v>
      </c>
    </row>
    <row r="8" spans="1:11" ht="13.5">
      <c r="A8" s="5">
        <v>5</v>
      </c>
      <c r="B8" s="12">
        <v>500</v>
      </c>
      <c r="C8" s="12">
        <v>450</v>
      </c>
      <c r="D8" s="21">
        <f>B8-$B$10</f>
        <v>60</v>
      </c>
      <c r="E8" s="21">
        <f>D8^2</f>
        <v>3600</v>
      </c>
      <c r="F8" s="21">
        <f>C8-$C$10</f>
        <v>80</v>
      </c>
      <c r="G8" s="21">
        <f>F8^2</f>
        <v>6400</v>
      </c>
      <c r="H8" s="21">
        <f>D8*F8</f>
        <v>4800</v>
      </c>
      <c r="I8" s="21">
        <f>$H$14+$H$13*B8</f>
        <v>400</v>
      </c>
      <c r="J8" s="21">
        <f>C8-I8</f>
        <v>50</v>
      </c>
      <c r="K8" s="21">
        <f>J8^2</f>
        <v>2500</v>
      </c>
    </row>
    <row r="9" spans="1:11" ht="13.5">
      <c r="A9" s="8" t="s">
        <v>2</v>
      </c>
      <c r="B9" s="13">
        <f aca="true" t="shared" si="0" ref="B9:K9">SUM(B4:B8)</f>
        <v>2200</v>
      </c>
      <c r="C9" s="13">
        <f t="shared" si="0"/>
        <v>1850</v>
      </c>
      <c r="D9" s="13">
        <f t="shared" si="0"/>
        <v>0</v>
      </c>
      <c r="E9" s="13">
        <f t="shared" si="0"/>
        <v>32000</v>
      </c>
      <c r="F9" s="13">
        <f t="shared" si="0"/>
        <v>0</v>
      </c>
      <c r="G9" s="13">
        <f t="shared" si="0"/>
        <v>13000</v>
      </c>
      <c r="H9" s="13">
        <f t="shared" si="0"/>
        <v>16000</v>
      </c>
      <c r="I9" s="13">
        <f t="shared" si="0"/>
        <v>1850</v>
      </c>
      <c r="J9" s="13">
        <f t="shared" si="0"/>
        <v>0</v>
      </c>
      <c r="K9" s="13">
        <f t="shared" si="0"/>
        <v>5000</v>
      </c>
    </row>
    <row r="10" spans="1:11" ht="13.5">
      <c r="A10" s="10" t="s">
        <v>3</v>
      </c>
      <c r="B10" s="14">
        <f aca="true" t="shared" si="1" ref="B10:K10">AVERAGE(B4:B8)</f>
        <v>440</v>
      </c>
      <c r="C10" s="14">
        <f t="shared" si="1"/>
        <v>370</v>
      </c>
      <c r="D10" s="14">
        <f t="shared" si="1"/>
        <v>0</v>
      </c>
      <c r="E10" s="14">
        <f t="shared" si="1"/>
        <v>6400</v>
      </c>
      <c r="F10" s="14">
        <f t="shared" si="1"/>
        <v>0</v>
      </c>
      <c r="G10" s="14">
        <f t="shared" si="1"/>
        <v>2600</v>
      </c>
      <c r="H10" s="14">
        <f t="shared" si="1"/>
        <v>3200</v>
      </c>
      <c r="I10" s="14">
        <f t="shared" si="1"/>
        <v>370</v>
      </c>
      <c r="J10" s="14">
        <f t="shared" si="1"/>
        <v>0</v>
      </c>
      <c r="K10" s="14">
        <f t="shared" si="1"/>
        <v>1000</v>
      </c>
    </row>
    <row r="11" spans="1:11" ht="16.5">
      <c r="A11" s="15"/>
      <c r="B11" s="16"/>
      <c r="C11" s="16"/>
      <c r="D11" s="18" t="s">
        <v>16</v>
      </c>
      <c r="E11" s="22">
        <f>E10^0.5</f>
        <v>80</v>
      </c>
      <c r="F11" s="18" t="s">
        <v>17</v>
      </c>
      <c r="G11" s="17">
        <f>G10^0.5</f>
        <v>50.99019513592785</v>
      </c>
      <c r="H11" s="17"/>
      <c r="I11" s="17"/>
      <c r="J11" s="17"/>
      <c r="K11" s="17"/>
    </row>
    <row r="12" spans="7:10" ht="17.25">
      <c r="G12" s="18" t="s">
        <v>18</v>
      </c>
      <c r="H12" s="19">
        <f>H10/(E11*G11)</f>
        <v>0.7844645405527362</v>
      </c>
      <c r="I12" s="18" t="s">
        <v>19</v>
      </c>
      <c r="J12" s="19">
        <f>1-K9/G9</f>
        <v>0.6153846153846154</v>
      </c>
    </row>
    <row r="13" spans="7:8" ht="15">
      <c r="G13" s="18" t="s">
        <v>20</v>
      </c>
      <c r="H13" s="2">
        <f>H9/E9</f>
        <v>0.5</v>
      </c>
    </row>
    <row r="14" spans="7:9" ht="15">
      <c r="G14" s="18" t="s">
        <v>21</v>
      </c>
      <c r="H14" s="2">
        <f>C10-H13*B10</f>
        <v>150</v>
      </c>
      <c r="I14"/>
    </row>
    <row r="16" spans="7:15" ht="13.5">
      <c r="G16" t="s">
        <v>24</v>
      </c>
      <c r="H16"/>
      <c r="I16"/>
      <c r="J16"/>
      <c r="K16"/>
      <c r="L16"/>
      <c r="M16"/>
      <c r="N16"/>
      <c r="O16"/>
    </row>
    <row r="17" spans="7:15" ht="14.25" thickBot="1">
      <c r="G17"/>
      <c r="H17"/>
      <c r="I17"/>
      <c r="J17"/>
      <c r="K17"/>
      <c r="L17"/>
      <c r="M17"/>
      <c r="N17"/>
      <c r="O17"/>
    </row>
    <row r="18" spans="7:15" ht="13.5">
      <c r="G18" s="26" t="s">
        <v>25</v>
      </c>
      <c r="H18" s="26"/>
      <c r="I18"/>
      <c r="J18"/>
      <c r="K18"/>
      <c r="L18"/>
      <c r="M18"/>
      <c r="N18"/>
      <c r="O18"/>
    </row>
    <row r="19" spans="7:15" ht="13.5">
      <c r="G19" s="23" t="s">
        <v>26</v>
      </c>
      <c r="H19" s="23">
        <v>0.7844645405527362</v>
      </c>
      <c r="I19"/>
      <c r="J19"/>
      <c r="K19"/>
      <c r="L19"/>
      <c r="M19"/>
      <c r="N19"/>
      <c r="O19"/>
    </row>
    <row r="20" spans="7:15" ht="13.5">
      <c r="G20" s="23" t="s">
        <v>27</v>
      </c>
      <c r="H20" s="23">
        <v>0.6153846153846154</v>
      </c>
      <c r="I20"/>
      <c r="J20"/>
      <c r="K20"/>
      <c r="L20"/>
      <c r="M20"/>
      <c r="N20"/>
      <c r="O20"/>
    </row>
    <row r="21" spans="7:15" ht="13.5">
      <c r="G21" s="23" t="s">
        <v>28</v>
      </c>
      <c r="H21" s="23">
        <v>0.4871794871794872</v>
      </c>
      <c r="I21"/>
      <c r="J21"/>
      <c r="K21"/>
      <c r="L21"/>
      <c r="M21"/>
      <c r="N21"/>
      <c r="O21"/>
    </row>
    <row r="22" spans="7:15" ht="13.5">
      <c r="G22" s="23" t="s">
        <v>29</v>
      </c>
      <c r="H22" s="23">
        <v>40.824829046386306</v>
      </c>
      <c r="I22"/>
      <c r="J22"/>
      <c r="K22"/>
      <c r="L22"/>
      <c r="M22"/>
      <c r="N22"/>
      <c r="O22"/>
    </row>
    <row r="23" spans="7:15" ht="14.25" thickBot="1">
      <c r="G23" s="24" t="s">
        <v>30</v>
      </c>
      <c r="H23" s="24">
        <v>5</v>
      </c>
      <c r="I23"/>
      <c r="J23"/>
      <c r="K23"/>
      <c r="L23"/>
      <c r="M23"/>
      <c r="N23"/>
      <c r="O23"/>
    </row>
    <row r="24" spans="7:15" ht="13.5">
      <c r="G24"/>
      <c r="H24"/>
      <c r="I24"/>
      <c r="J24"/>
      <c r="K24"/>
      <c r="L24"/>
      <c r="M24"/>
      <c r="N24"/>
      <c r="O24"/>
    </row>
    <row r="25" spans="7:15" ht="14.25" thickBot="1">
      <c r="G25" t="s">
        <v>31</v>
      </c>
      <c r="H25"/>
      <c r="I25"/>
      <c r="J25"/>
      <c r="K25"/>
      <c r="L25"/>
      <c r="M25"/>
      <c r="N25"/>
      <c r="O25"/>
    </row>
    <row r="26" spans="7:15" ht="13.5">
      <c r="G26" s="25"/>
      <c r="H26" s="25" t="s">
        <v>36</v>
      </c>
      <c r="I26" s="25" t="s">
        <v>37</v>
      </c>
      <c r="J26" s="25" t="s">
        <v>38</v>
      </c>
      <c r="K26" s="25" t="s">
        <v>39</v>
      </c>
      <c r="L26" s="25" t="s">
        <v>40</v>
      </c>
      <c r="M26"/>
      <c r="N26"/>
      <c r="O26"/>
    </row>
    <row r="27" spans="7:15" ht="13.5">
      <c r="G27" s="23" t="s">
        <v>32</v>
      </c>
      <c r="H27" s="23">
        <v>1</v>
      </c>
      <c r="I27" s="23">
        <v>8000</v>
      </c>
      <c r="J27" s="23">
        <v>8000</v>
      </c>
      <c r="K27" s="23">
        <v>4.8</v>
      </c>
      <c r="L27" s="23">
        <v>0.116157528279182</v>
      </c>
      <c r="M27"/>
      <c r="N27"/>
      <c r="O27"/>
    </row>
    <row r="28" spans="7:15" ht="13.5">
      <c r="G28" s="23" t="s">
        <v>33</v>
      </c>
      <c r="H28" s="23">
        <v>3</v>
      </c>
      <c r="I28" s="23">
        <v>5000</v>
      </c>
      <c r="J28" s="23">
        <v>1666.6666666666667</v>
      </c>
      <c r="K28" s="23"/>
      <c r="L28" s="23"/>
      <c r="M28"/>
      <c r="N28"/>
      <c r="O28"/>
    </row>
    <row r="29" spans="7:15" ht="14.25" thickBot="1">
      <c r="G29" s="24" t="s">
        <v>34</v>
      </c>
      <c r="H29" s="24">
        <v>4</v>
      </c>
      <c r="I29" s="24">
        <v>13000</v>
      </c>
      <c r="J29" s="24"/>
      <c r="K29" s="24"/>
      <c r="L29" s="24"/>
      <c r="M29"/>
      <c r="N29"/>
      <c r="O29"/>
    </row>
    <row r="30" spans="7:15" ht="14.25" thickBot="1">
      <c r="G30"/>
      <c r="H30"/>
      <c r="I30"/>
      <c r="J30"/>
      <c r="K30"/>
      <c r="L30"/>
      <c r="M30"/>
      <c r="N30"/>
      <c r="O30"/>
    </row>
    <row r="31" spans="7:15" ht="13.5">
      <c r="G31" s="25"/>
      <c r="H31" s="25" t="s">
        <v>41</v>
      </c>
      <c r="I31" s="25" t="s">
        <v>29</v>
      </c>
      <c r="J31" s="25" t="s">
        <v>42</v>
      </c>
      <c r="K31" s="25" t="s">
        <v>43</v>
      </c>
      <c r="L31" s="25" t="s">
        <v>44</v>
      </c>
      <c r="M31" s="25" t="s">
        <v>45</v>
      </c>
      <c r="N31" s="25" t="s">
        <v>46</v>
      </c>
      <c r="O31" s="25" t="s">
        <v>47</v>
      </c>
    </row>
    <row r="32" spans="7:15" ht="13.5">
      <c r="G32" s="23" t="s">
        <v>35</v>
      </c>
      <c r="H32" s="23">
        <v>150</v>
      </c>
      <c r="I32" s="23">
        <v>102.0620726159659</v>
      </c>
      <c r="J32" s="23">
        <v>1.4696938456699047</v>
      </c>
      <c r="K32" s="23">
        <v>0.23798569782014165</v>
      </c>
      <c r="L32" s="23">
        <v>-174.80737061035228</v>
      </c>
      <c r="M32" s="23">
        <v>474.8073706103523</v>
      </c>
      <c r="N32" s="23">
        <v>-174.80737061035228</v>
      </c>
      <c r="O32" s="23">
        <v>474.8073706103523</v>
      </c>
    </row>
    <row r="33" spans="7:15" ht="14.25" thickBot="1">
      <c r="G33" s="24" t="s">
        <v>48</v>
      </c>
      <c r="H33" s="24">
        <v>0.5</v>
      </c>
      <c r="I33" s="24">
        <v>0.22821773229381956</v>
      </c>
      <c r="J33" s="24">
        <v>2.190890230020661</v>
      </c>
      <c r="K33" s="24">
        <v>0.1161575282791824</v>
      </c>
      <c r="L33" s="24">
        <v>-0.22629136027771513</v>
      </c>
      <c r="M33" s="24">
        <v>1.226291360277715</v>
      </c>
      <c r="N33" s="24">
        <v>-0.22629136027771513</v>
      </c>
      <c r="O33" s="24">
        <v>1.226291360277715</v>
      </c>
    </row>
    <row r="34" spans="7:15" ht="13.5">
      <c r="G34"/>
      <c r="H34"/>
      <c r="I34"/>
      <c r="J34"/>
      <c r="K34"/>
      <c r="L34"/>
      <c r="M34"/>
      <c r="N34"/>
      <c r="O34"/>
    </row>
    <row r="35" spans="7:15" ht="13.5">
      <c r="G35"/>
      <c r="H35"/>
      <c r="I35"/>
      <c r="J35"/>
      <c r="K35"/>
      <c r="L35"/>
      <c r="M35"/>
      <c r="N35"/>
      <c r="O35"/>
    </row>
    <row r="36" spans="7:15" ht="13.5">
      <c r="G36"/>
      <c r="H36"/>
      <c r="I36"/>
      <c r="J36"/>
      <c r="K36"/>
      <c r="L36"/>
      <c r="M36"/>
      <c r="N36"/>
      <c r="O36"/>
    </row>
    <row r="37" spans="7:15" ht="13.5">
      <c r="G37" t="s">
        <v>49</v>
      </c>
      <c r="H37"/>
      <c r="I37"/>
      <c r="J37"/>
      <c r="K37"/>
      <c r="L37"/>
      <c r="M37"/>
      <c r="N37"/>
      <c r="O37"/>
    </row>
    <row r="38" spans="7:15" ht="14.25" thickBot="1">
      <c r="G38"/>
      <c r="H38"/>
      <c r="I38"/>
      <c r="J38"/>
      <c r="K38"/>
      <c r="L38"/>
      <c r="M38"/>
      <c r="N38"/>
      <c r="O38"/>
    </row>
    <row r="39" spans="7:15" ht="13.5">
      <c r="G39" s="25" t="s">
        <v>50</v>
      </c>
      <c r="H39" s="25" t="s">
        <v>51</v>
      </c>
      <c r="I39" s="25" t="s">
        <v>33</v>
      </c>
      <c r="J39"/>
      <c r="K39"/>
      <c r="L39"/>
      <c r="M39"/>
      <c r="N39"/>
      <c r="O39"/>
    </row>
    <row r="40" spans="7:15" ht="13.5">
      <c r="G40" s="23">
        <v>1</v>
      </c>
      <c r="H40" s="23">
        <v>300</v>
      </c>
      <c r="I40" s="23">
        <v>0</v>
      </c>
      <c r="J40"/>
      <c r="K40"/>
      <c r="L40"/>
      <c r="M40"/>
      <c r="N40"/>
      <c r="O40"/>
    </row>
    <row r="41" spans="7:15" ht="13.5">
      <c r="G41" s="23">
        <v>2</v>
      </c>
      <c r="H41" s="23">
        <v>350</v>
      </c>
      <c r="I41" s="23">
        <v>0</v>
      </c>
      <c r="J41"/>
      <c r="K41"/>
      <c r="L41"/>
      <c r="M41"/>
      <c r="N41"/>
      <c r="O41"/>
    </row>
    <row r="42" spans="7:15" ht="13.5">
      <c r="G42" s="23">
        <v>3</v>
      </c>
      <c r="H42" s="23">
        <v>400</v>
      </c>
      <c r="I42" s="23">
        <v>-50</v>
      </c>
      <c r="J42"/>
      <c r="K42"/>
      <c r="L42"/>
      <c r="M42"/>
      <c r="N42"/>
      <c r="O42"/>
    </row>
    <row r="43" spans="7:15" ht="13.5">
      <c r="G43" s="23">
        <v>4</v>
      </c>
      <c r="H43" s="23">
        <v>400</v>
      </c>
      <c r="I43" s="23">
        <v>0</v>
      </c>
      <c r="J43"/>
      <c r="K43"/>
      <c r="L43"/>
      <c r="M43"/>
      <c r="N43"/>
      <c r="O43"/>
    </row>
    <row r="44" spans="7:15" ht="14.25" thickBot="1">
      <c r="G44" s="24">
        <v>5</v>
      </c>
      <c r="H44" s="24">
        <v>400</v>
      </c>
      <c r="I44" s="24">
        <v>50</v>
      </c>
      <c r="J44"/>
      <c r="K44"/>
      <c r="L44"/>
      <c r="M44"/>
      <c r="N44"/>
      <c r="O44"/>
    </row>
  </sheetData>
  <printOptions/>
  <pageMargins left="0.75" right="0.75" top="1" bottom="1" header="0.512" footer="0.512"/>
  <pageSetup fitToHeight="1" fitToWidth="1" horizontalDpi="600" verticalDpi="600" orientation="landscape" paperSize="9" r:id="rId13"/>
  <drawing r:id="rId12"/>
  <legacyDrawing r:id="rId11"/>
  <oleObjects>
    <oleObject progId="Equation.3" shapeId="2987042" r:id="rId1"/>
    <oleObject progId="Equation.3" shapeId="2987043" r:id="rId2"/>
    <oleObject progId="Equation.3" shapeId="2987044" r:id="rId3"/>
    <oleObject progId="Equation.3" shapeId="2987045" r:id="rId4"/>
    <oleObject progId="Equation.3" shapeId="2987046" r:id="rId5"/>
    <oleObject progId="Equation.3" shapeId="2987047" r:id="rId6"/>
    <oleObject progId="Equation.3" shapeId="2987048" r:id="rId7"/>
    <oleObject progId="Equation.3" shapeId="2987049" r:id="rId8"/>
    <oleObject progId="Equation.3" shapeId="2987050" r:id="rId9"/>
    <oleObject progId="Equation.3" shapeId="2987051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7">
      <selection activeCell="G3" sqref="G3"/>
    </sheetView>
  </sheetViews>
  <sheetFormatPr defaultColWidth="9.00390625" defaultRowHeight="13.5"/>
  <cols>
    <col min="1" max="1" width="7.25390625" style="0" customWidth="1"/>
    <col min="2" max="2" width="11.375" style="0" customWidth="1"/>
    <col min="3" max="3" width="12.00390625" style="0" customWidth="1"/>
    <col min="4" max="5" width="9.125" style="0" bestFit="1" customWidth="1"/>
    <col min="8" max="8" width="9.125" style="0" bestFit="1" customWidth="1"/>
    <col min="9" max="10" width="11.00390625" style="0" bestFit="1" customWidth="1"/>
    <col min="11" max="14" width="9.125" style="0" bestFit="1" customWidth="1"/>
  </cols>
  <sheetData>
    <row r="1" ht="13.5">
      <c r="A1" s="1" t="s">
        <v>59</v>
      </c>
    </row>
    <row r="2" ht="13.5">
      <c r="E2" t="s">
        <v>57</v>
      </c>
    </row>
    <row r="3" spans="1:5" ht="27" customHeight="1">
      <c r="A3" s="81" t="s">
        <v>52</v>
      </c>
      <c r="B3" s="34" t="s">
        <v>58</v>
      </c>
      <c r="C3" s="89" t="s">
        <v>53</v>
      </c>
      <c r="D3" s="82" t="s">
        <v>56</v>
      </c>
      <c r="E3" s="82"/>
    </row>
    <row r="4" spans="1:5" ht="13.5">
      <c r="A4" s="81"/>
      <c r="B4" s="27" t="s">
        <v>54</v>
      </c>
      <c r="C4" s="27" t="s">
        <v>54</v>
      </c>
      <c r="D4" s="27" t="s">
        <v>54</v>
      </c>
      <c r="E4" s="27" t="s">
        <v>55</v>
      </c>
    </row>
    <row r="5" spans="1:5" ht="13.5">
      <c r="A5" s="28">
        <v>2000</v>
      </c>
      <c r="B5" s="29">
        <v>283125.3</v>
      </c>
      <c r="C5" s="29">
        <v>99.8</v>
      </c>
      <c r="D5" s="29">
        <f aca="true" t="shared" si="0" ref="D5:D11">B5/C5*100</f>
        <v>283692.68537074147</v>
      </c>
      <c r="E5" s="35">
        <v>505621.9</v>
      </c>
    </row>
    <row r="6" spans="1:5" ht="13.5">
      <c r="A6" s="28">
        <v>2001</v>
      </c>
      <c r="B6" s="29">
        <v>283348.9</v>
      </c>
      <c r="C6" s="29">
        <v>98.5</v>
      </c>
      <c r="D6" s="29">
        <f t="shared" si="0"/>
        <v>287663.85786802036</v>
      </c>
      <c r="E6" s="36">
        <v>501617.5</v>
      </c>
    </row>
    <row r="7" spans="1:5" ht="13.5">
      <c r="A7" s="28">
        <v>2002</v>
      </c>
      <c r="B7" s="29">
        <v>283200.5</v>
      </c>
      <c r="C7" s="29">
        <v>97.3</v>
      </c>
      <c r="D7" s="29">
        <f t="shared" si="0"/>
        <v>291059.0955806783</v>
      </c>
      <c r="E7" s="36">
        <v>507014.9</v>
      </c>
    </row>
    <row r="8" spans="1:5" ht="13.5">
      <c r="A8" s="28">
        <v>2003</v>
      </c>
      <c r="B8" s="29">
        <v>282563.2</v>
      </c>
      <c r="C8" s="29">
        <v>96.4</v>
      </c>
      <c r="D8" s="29">
        <f t="shared" si="0"/>
        <v>293115.3526970954</v>
      </c>
      <c r="E8" s="36">
        <v>517712.9</v>
      </c>
    </row>
    <row r="9" spans="1:5" ht="13.5">
      <c r="A9" s="28">
        <v>2004</v>
      </c>
      <c r="B9" s="29">
        <v>284172.6</v>
      </c>
      <c r="C9" s="29">
        <v>95.8</v>
      </c>
      <c r="D9" s="29">
        <f t="shared" si="0"/>
        <v>296631.10647181625</v>
      </c>
      <c r="E9" s="36">
        <v>527993.3</v>
      </c>
    </row>
    <row r="10" spans="1:5" ht="13.5">
      <c r="A10" s="28">
        <v>2005</v>
      </c>
      <c r="B10" s="29">
        <v>287556.1</v>
      </c>
      <c r="C10" s="29">
        <v>95.1</v>
      </c>
      <c r="D10" s="29">
        <f t="shared" si="0"/>
        <v>302372.34490010515</v>
      </c>
      <c r="E10" s="36">
        <v>540769.6</v>
      </c>
    </row>
    <row r="11" spans="1:5" ht="13.5">
      <c r="A11" s="30">
        <v>2006</v>
      </c>
      <c r="B11" s="31">
        <v>291375.3</v>
      </c>
      <c r="C11" s="31">
        <v>94.7</v>
      </c>
      <c r="D11" s="31">
        <f t="shared" si="0"/>
        <v>307682.47096092923</v>
      </c>
      <c r="E11" s="37">
        <v>553439.8</v>
      </c>
    </row>
    <row r="12" spans="1:7" ht="13.5">
      <c r="A12" s="32"/>
      <c r="B12" s="33"/>
      <c r="C12" s="33"/>
      <c r="G12" t="s">
        <v>24</v>
      </c>
    </row>
    <row r="13" ht="14.25" thickBot="1"/>
    <row r="14" spans="7:8" ht="13.5">
      <c r="G14" s="26" t="s">
        <v>25</v>
      </c>
      <c r="H14" s="26"/>
    </row>
    <row r="15" spans="7:8" ht="13.5">
      <c r="G15" s="23" t="s">
        <v>26</v>
      </c>
      <c r="H15" s="23">
        <v>0.9675468259975466</v>
      </c>
    </row>
    <row r="16" spans="7:8" ht="13.5">
      <c r="G16" s="23" t="s">
        <v>27</v>
      </c>
      <c r="H16" s="23">
        <v>0.9361468604979267</v>
      </c>
    </row>
    <row r="17" spans="7:8" ht="13.5">
      <c r="G17" s="23" t="s">
        <v>28</v>
      </c>
      <c r="H17" s="23">
        <v>0.9233762325975121</v>
      </c>
    </row>
    <row r="18" spans="7:8" ht="13.5">
      <c r="G18" s="23" t="s">
        <v>29</v>
      </c>
      <c r="H18" s="23">
        <v>2309.0762236287824</v>
      </c>
    </row>
    <row r="19" spans="7:8" ht="14.25" thickBot="1">
      <c r="G19" s="24" t="s">
        <v>30</v>
      </c>
      <c r="H19" s="24">
        <v>7</v>
      </c>
    </row>
    <row r="21" ht="14.25" thickBot="1">
      <c r="G21" t="s">
        <v>31</v>
      </c>
    </row>
    <row r="22" spans="7:12" ht="13.5">
      <c r="G22" s="25"/>
      <c r="H22" s="25" t="s">
        <v>36</v>
      </c>
      <c r="I22" s="25" t="s">
        <v>37</v>
      </c>
      <c r="J22" s="25" t="s">
        <v>38</v>
      </c>
      <c r="K22" s="25" t="s">
        <v>39</v>
      </c>
      <c r="L22" s="25" t="s">
        <v>40</v>
      </c>
    </row>
    <row r="23" spans="7:12" ht="13.5">
      <c r="G23" s="23" t="s">
        <v>32</v>
      </c>
      <c r="H23" s="23">
        <v>1</v>
      </c>
      <c r="I23" s="23">
        <v>390848341.1060873</v>
      </c>
      <c r="J23" s="23">
        <v>390848341.1060873</v>
      </c>
      <c r="K23" s="23">
        <v>73.30468539197908</v>
      </c>
      <c r="L23" s="23">
        <v>0.00035809989623121323</v>
      </c>
    </row>
    <row r="24" spans="7:12" ht="13.5">
      <c r="G24" s="23" t="s">
        <v>33</v>
      </c>
      <c r="H24" s="23">
        <v>5</v>
      </c>
      <c r="I24" s="23">
        <v>26659165.032638796</v>
      </c>
      <c r="J24" s="23">
        <v>5331833.006527759</v>
      </c>
      <c r="K24" s="23"/>
      <c r="L24" s="23"/>
    </row>
    <row r="25" spans="7:12" ht="14.25" thickBot="1">
      <c r="G25" s="24" t="s">
        <v>34</v>
      </c>
      <c r="H25" s="24">
        <v>6</v>
      </c>
      <c r="I25" s="24">
        <v>417507506.1387261</v>
      </c>
      <c r="J25" s="24"/>
      <c r="K25" s="24"/>
      <c r="L25" s="24"/>
    </row>
    <row r="26" ht="14.25" thickBot="1"/>
    <row r="27" spans="7:15" ht="13.5">
      <c r="G27" s="25"/>
      <c r="H27" s="25" t="s">
        <v>41</v>
      </c>
      <c r="I27" s="25" t="s">
        <v>29</v>
      </c>
      <c r="J27" s="25" t="s">
        <v>42</v>
      </c>
      <c r="K27" s="25" t="s">
        <v>43</v>
      </c>
      <c r="L27" s="25" t="s">
        <v>44</v>
      </c>
      <c r="M27" s="25" t="s">
        <v>45</v>
      </c>
      <c r="N27" s="25" t="s">
        <v>46</v>
      </c>
      <c r="O27" s="25" t="s">
        <v>47</v>
      </c>
    </row>
    <row r="28" spans="7:15" ht="13.5">
      <c r="G28" s="23" t="s">
        <v>35</v>
      </c>
      <c r="H28" s="23">
        <v>79562.03686478475</v>
      </c>
      <c r="I28" s="23">
        <v>25131.371345007847</v>
      </c>
      <c r="J28" s="23">
        <v>3.165845419756178</v>
      </c>
      <c r="K28" s="23">
        <v>0.02493091993632494</v>
      </c>
      <c r="L28" s="23">
        <v>14959.89574347761</v>
      </c>
      <c r="M28" s="23">
        <v>144164.17798609188</v>
      </c>
      <c r="N28" s="23">
        <v>14959.89574347761</v>
      </c>
      <c r="O28" s="23">
        <v>144164.17798609188</v>
      </c>
    </row>
    <row r="29" spans="7:15" ht="14.25" thickBot="1">
      <c r="G29" s="24" t="s">
        <v>48</v>
      </c>
      <c r="H29" s="24">
        <v>0.4119355960421799</v>
      </c>
      <c r="I29" s="24">
        <v>0.04811311268905831</v>
      </c>
      <c r="J29" s="24">
        <v>8.561815542976928</v>
      </c>
      <c r="K29" s="24">
        <v>0.000358099896231418</v>
      </c>
      <c r="L29" s="24">
        <v>0.2882571046039751</v>
      </c>
      <c r="M29" s="24">
        <v>0.5356140874803846</v>
      </c>
      <c r="N29" s="24">
        <v>0.2882571046039751</v>
      </c>
      <c r="O29" s="24">
        <v>0.5356140874803846</v>
      </c>
    </row>
    <row r="33" ht="13.5">
      <c r="G33" t="s">
        <v>49</v>
      </c>
    </row>
    <row r="34" ht="14.25" thickBot="1"/>
    <row r="35" spans="7:9" ht="13.5">
      <c r="G35" s="25" t="s">
        <v>50</v>
      </c>
      <c r="H35" s="25" t="s">
        <v>51</v>
      </c>
      <c r="I35" s="25" t="s">
        <v>33</v>
      </c>
    </row>
    <row r="36" spans="7:9" ht="13.5">
      <c r="G36" s="23">
        <v>1</v>
      </c>
      <c r="H36" s="23">
        <v>287845.6956132642</v>
      </c>
      <c r="I36" s="23">
        <v>-4153.010242522752</v>
      </c>
    </row>
    <row r="37" spans="7:9" ht="13.5">
      <c r="G37" s="23">
        <v>2</v>
      </c>
      <c r="H37" s="23">
        <v>286196.14071247296</v>
      </c>
      <c r="I37" s="23">
        <v>1467.7171555474051</v>
      </c>
    </row>
    <row r="38" spans="7:9" ht="13.5">
      <c r="G38" s="23">
        <v>3</v>
      </c>
      <c r="H38" s="23">
        <v>288419.52189855103</v>
      </c>
      <c r="I38" s="23">
        <v>2639.5736821272876</v>
      </c>
    </row>
    <row r="39" spans="7:9" ht="13.5">
      <c r="G39" s="23">
        <v>4</v>
      </c>
      <c r="H39" s="23">
        <v>292826.4089050102</v>
      </c>
      <c r="I39" s="23">
        <v>288.9437920852215</v>
      </c>
    </row>
    <row r="40" spans="7:9" ht="13.5">
      <c r="G40" s="23">
        <v>5</v>
      </c>
      <c r="H40" s="23">
        <v>297061.27160656225</v>
      </c>
      <c r="I40" s="23">
        <v>-430.16513474599924</v>
      </c>
    </row>
    <row r="41" spans="7:9" ht="13.5">
      <c r="G41" s="23">
        <v>6</v>
      </c>
      <c r="H41" s="23">
        <v>302324.28436227597</v>
      </c>
      <c r="I41" s="23">
        <v>48.06053782918025</v>
      </c>
    </row>
    <row r="42" spans="7:9" ht="14.25" thickBot="1">
      <c r="G42" s="24">
        <v>7</v>
      </c>
      <c r="H42" s="24">
        <v>307543.5907512496</v>
      </c>
      <c r="I42" s="24">
        <v>138.88020967965713</v>
      </c>
    </row>
  </sheetData>
  <mergeCells count="2">
    <mergeCell ref="A3:A4"/>
    <mergeCell ref="D3:E3"/>
  </mergeCells>
  <printOptions/>
  <pageMargins left="0.75" right="0.75" top="1" bottom="1" header="0.512" footer="0.512"/>
  <pageSetup fitToHeight="1" fitToWidth="1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C1">
      <selection activeCell="A1" sqref="A1"/>
    </sheetView>
  </sheetViews>
  <sheetFormatPr defaultColWidth="9.00390625" defaultRowHeight="13.5"/>
  <cols>
    <col min="1" max="1" width="6.125" style="0" customWidth="1"/>
    <col min="2" max="4" width="7.875" style="0" customWidth="1"/>
    <col min="5" max="14" width="10.00390625" style="0" customWidth="1"/>
  </cols>
  <sheetData>
    <row r="1" spans="1:2" ht="13.5">
      <c r="A1" s="1" t="s">
        <v>84</v>
      </c>
      <c r="B1" s="38"/>
    </row>
    <row r="2" ht="13.5">
      <c r="N2" s="39" t="s">
        <v>81</v>
      </c>
    </row>
    <row r="3" spans="1:14" ht="22.5">
      <c r="A3" s="40" t="s">
        <v>82</v>
      </c>
      <c r="B3" s="40" t="s">
        <v>83</v>
      </c>
      <c r="C3" s="40" t="s">
        <v>60</v>
      </c>
      <c r="D3" s="40" t="s">
        <v>86</v>
      </c>
      <c r="E3" s="40" t="s">
        <v>61</v>
      </c>
      <c r="F3" s="40" t="s">
        <v>62</v>
      </c>
      <c r="G3" s="40" t="s">
        <v>63</v>
      </c>
      <c r="H3" s="40" t="s">
        <v>64</v>
      </c>
      <c r="I3" s="40" t="s">
        <v>65</v>
      </c>
      <c r="J3" s="40" t="s">
        <v>66</v>
      </c>
      <c r="K3" s="40" t="s">
        <v>67</v>
      </c>
      <c r="L3" s="40" t="s">
        <v>68</v>
      </c>
      <c r="M3" s="40" t="s">
        <v>69</v>
      </c>
      <c r="N3" s="40" t="s">
        <v>70</v>
      </c>
    </row>
    <row r="4" spans="1:14" ht="13.5">
      <c r="A4" s="41" t="s">
        <v>71</v>
      </c>
      <c r="B4" s="42">
        <v>227724</v>
      </c>
      <c r="C4" s="42">
        <v>197873</v>
      </c>
      <c r="D4" s="55">
        <v>3.05</v>
      </c>
      <c r="E4" s="43">
        <v>50970</v>
      </c>
      <c r="F4" s="43">
        <v>21284</v>
      </c>
      <c r="G4" s="43">
        <v>17818</v>
      </c>
      <c r="H4" s="43">
        <v>6108</v>
      </c>
      <c r="I4" s="43">
        <v>7440</v>
      </c>
      <c r="J4" s="43">
        <v>8003</v>
      </c>
      <c r="K4" s="43">
        <v>29106</v>
      </c>
      <c r="L4" s="43">
        <v>6864</v>
      </c>
      <c r="M4" s="43">
        <v>15589</v>
      </c>
      <c r="N4" s="43">
        <v>34691</v>
      </c>
    </row>
    <row r="5" spans="1:14" ht="13.5">
      <c r="A5" s="41" t="s">
        <v>72</v>
      </c>
      <c r="B5" s="42">
        <v>280981</v>
      </c>
      <c r="C5" s="42">
        <v>222856</v>
      </c>
      <c r="D5" s="55">
        <v>3.2</v>
      </c>
      <c r="E5" s="43">
        <v>53887</v>
      </c>
      <c r="F5" s="43">
        <v>23331</v>
      </c>
      <c r="G5" s="43">
        <v>19012</v>
      </c>
      <c r="H5" s="43">
        <v>7091</v>
      </c>
      <c r="I5" s="43">
        <v>9161</v>
      </c>
      <c r="J5" s="43">
        <v>9269</v>
      </c>
      <c r="K5" s="43">
        <v>31003</v>
      </c>
      <c r="L5" s="43">
        <v>8464</v>
      </c>
      <c r="M5" s="43">
        <v>18674</v>
      </c>
      <c r="N5" s="43">
        <v>42963</v>
      </c>
    </row>
    <row r="6" spans="1:14" ht="13.5">
      <c r="A6" s="41" t="s">
        <v>73</v>
      </c>
      <c r="B6" s="42">
        <v>319631</v>
      </c>
      <c r="C6" s="42">
        <v>244207</v>
      </c>
      <c r="D6" s="55">
        <v>3.29</v>
      </c>
      <c r="E6" s="43">
        <v>58158</v>
      </c>
      <c r="F6" s="43">
        <v>22362</v>
      </c>
      <c r="G6" s="43">
        <v>19520</v>
      </c>
      <c r="H6" s="43">
        <v>7404</v>
      </c>
      <c r="I6" s="43">
        <v>9501</v>
      </c>
      <c r="J6" s="43">
        <v>9593</v>
      </c>
      <c r="K6" s="43">
        <v>35772</v>
      </c>
      <c r="L6" s="43">
        <v>11932</v>
      </c>
      <c r="M6" s="43">
        <v>21213</v>
      </c>
      <c r="N6" s="43">
        <v>48751</v>
      </c>
    </row>
    <row r="7" spans="1:14" ht="13.5">
      <c r="A7" s="41" t="s">
        <v>74</v>
      </c>
      <c r="B7" s="42">
        <v>361411</v>
      </c>
      <c r="C7" s="42">
        <v>273322</v>
      </c>
      <c r="D7" s="55">
        <v>3.31</v>
      </c>
      <c r="E7" s="43">
        <v>60764</v>
      </c>
      <c r="F7" s="43">
        <v>23515</v>
      </c>
      <c r="G7" s="43">
        <v>20170</v>
      </c>
      <c r="H7" s="43">
        <v>8251</v>
      </c>
      <c r="I7" s="43">
        <v>11097</v>
      </c>
      <c r="J7" s="43">
        <v>10597</v>
      </c>
      <c r="K7" s="43">
        <v>46742</v>
      </c>
      <c r="L7" s="43">
        <v>10927</v>
      </c>
      <c r="M7" s="43">
        <v>25290</v>
      </c>
      <c r="N7" s="43">
        <v>55969</v>
      </c>
    </row>
    <row r="8" spans="1:14" ht="13.5">
      <c r="A8" s="41" t="s">
        <v>75</v>
      </c>
      <c r="B8" s="42">
        <v>390589</v>
      </c>
      <c r="C8" s="42">
        <v>287509</v>
      </c>
      <c r="D8" s="55">
        <v>3.44</v>
      </c>
      <c r="E8" s="43">
        <v>66341</v>
      </c>
      <c r="F8" s="43">
        <v>19339</v>
      </c>
      <c r="G8" s="43">
        <v>21670</v>
      </c>
      <c r="H8" s="43">
        <v>9180</v>
      </c>
      <c r="I8" s="43">
        <v>13078</v>
      </c>
      <c r="J8" s="43">
        <v>10865</v>
      </c>
      <c r="K8" s="43">
        <v>42334</v>
      </c>
      <c r="L8" s="43">
        <v>14553</v>
      </c>
      <c r="M8" s="43">
        <v>26628</v>
      </c>
      <c r="N8" s="43">
        <v>63522</v>
      </c>
    </row>
    <row r="9" spans="1:14" ht="13.5">
      <c r="A9" s="41" t="s">
        <v>76</v>
      </c>
      <c r="B9" s="42">
        <v>429653</v>
      </c>
      <c r="C9" s="42">
        <v>305793</v>
      </c>
      <c r="D9" s="55">
        <v>3.51</v>
      </c>
      <c r="E9" s="43">
        <v>69247</v>
      </c>
      <c r="F9" s="43">
        <v>15462</v>
      </c>
      <c r="G9" s="43">
        <v>21784</v>
      </c>
      <c r="H9" s="43">
        <v>9632</v>
      </c>
      <c r="I9" s="43">
        <v>13263</v>
      </c>
      <c r="J9" s="43">
        <v>10580</v>
      </c>
      <c r="K9" s="43">
        <v>50731</v>
      </c>
      <c r="L9" s="43">
        <v>16261</v>
      </c>
      <c r="M9" s="43">
        <v>31951</v>
      </c>
      <c r="N9" s="43">
        <v>66883</v>
      </c>
    </row>
    <row r="10" spans="1:14" ht="13.5">
      <c r="A10" s="41" t="s">
        <v>77</v>
      </c>
      <c r="B10" s="42">
        <v>469599</v>
      </c>
      <c r="C10" s="42">
        <v>341814</v>
      </c>
      <c r="D10" s="55">
        <v>3.55</v>
      </c>
      <c r="E10" s="43">
        <v>73772</v>
      </c>
      <c r="F10" s="43">
        <v>17014</v>
      </c>
      <c r="G10" s="43">
        <v>23178</v>
      </c>
      <c r="H10" s="43">
        <v>10580</v>
      </c>
      <c r="I10" s="43">
        <v>15252</v>
      </c>
      <c r="J10" s="43">
        <v>13365</v>
      </c>
      <c r="K10" s="43">
        <v>50180</v>
      </c>
      <c r="L10" s="43">
        <v>20058</v>
      </c>
      <c r="M10" s="43">
        <v>35559</v>
      </c>
      <c r="N10" s="43">
        <v>82857</v>
      </c>
    </row>
    <row r="11" spans="1:14" ht="13.5">
      <c r="A11" s="41" t="s">
        <v>78</v>
      </c>
      <c r="B11" s="42">
        <v>532586</v>
      </c>
      <c r="C11" s="42">
        <v>389756</v>
      </c>
      <c r="D11" s="55">
        <v>3.58</v>
      </c>
      <c r="E11" s="43">
        <v>80249</v>
      </c>
      <c r="F11" s="43">
        <v>18135</v>
      </c>
      <c r="G11" s="43">
        <v>24815</v>
      </c>
      <c r="H11" s="43">
        <v>12154</v>
      </c>
      <c r="I11" s="43">
        <v>17709</v>
      </c>
      <c r="J11" s="43">
        <v>11301</v>
      </c>
      <c r="K11" s="43">
        <v>51587</v>
      </c>
      <c r="L11" s="43">
        <v>31810</v>
      </c>
      <c r="M11" s="43">
        <v>41017</v>
      </c>
      <c r="N11" s="43">
        <v>100980</v>
      </c>
    </row>
    <row r="12" spans="1:14" ht="13.5">
      <c r="A12" s="41" t="s">
        <v>79</v>
      </c>
      <c r="B12" s="42">
        <v>615846</v>
      </c>
      <c r="C12" s="42">
        <v>427356</v>
      </c>
      <c r="D12" s="55">
        <v>3.66</v>
      </c>
      <c r="E12" s="43">
        <v>85026</v>
      </c>
      <c r="F12" s="43">
        <v>22887</v>
      </c>
      <c r="G12" s="43">
        <v>25472</v>
      </c>
      <c r="H12" s="43">
        <v>12793</v>
      </c>
      <c r="I12" s="43">
        <v>19704</v>
      </c>
      <c r="J12" s="43">
        <v>15884</v>
      </c>
      <c r="K12" s="43">
        <v>55945</v>
      </c>
      <c r="L12" s="43">
        <v>33416</v>
      </c>
      <c r="M12" s="43">
        <v>45293</v>
      </c>
      <c r="N12" s="43">
        <v>110937</v>
      </c>
    </row>
    <row r="13" spans="1:14" ht="13.5">
      <c r="A13" s="44" t="s">
        <v>80</v>
      </c>
      <c r="B13" s="45">
        <v>786458</v>
      </c>
      <c r="C13" s="45">
        <v>511821</v>
      </c>
      <c r="D13" s="56">
        <v>3.72</v>
      </c>
      <c r="E13" s="46">
        <v>95617</v>
      </c>
      <c r="F13" s="46">
        <v>19595</v>
      </c>
      <c r="G13" s="46">
        <v>26543</v>
      </c>
      <c r="H13" s="46">
        <v>16351</v>
      </c>
      <c r="I13" s="46">
        <v>28096</v>
      </c>
      <c r="J13" s="46">
        <v>15168</v>
      </c>
      <c r="K13" s="46">
        <v>64293</v>
      </c>
      <c r="L13" s="46">
        <v>32848</v>
      </c>
      <c r="M13" s="46">
        <v>53001</v>
      </c>
      <c r="N13" s="46">
        <v>160309</v>
      </c>
    </row>
    <row r="14" spans="1:14" ht="13.5">
      <c r="A14" s="47" t="s">
        <v>3</v>
      </c>
      <c r="B14" s="48">
        <f>AVERAGE(B4:B13)</f>
        <v>441447.8</v>
      </c>
      <c r="C14" s="48">
        <f aca="true" t="shared" si="0" ref="C14:N14">AVERAGE(C4:C13)</f>
        <v>320230.7</v>
      </c>
      <c r="D14" s="57">
        <f t="shared" si="0"/>
        <v>3.431</v>
      </c>
      <c r="E14" s="48">
        <f t="shared" si="0"/>
        <v>69403.1</v>
      </c>
      <c r="F14" s="48">
        <f t="shared" si="0"/>
        <v>20292.4</v>
      </c>
      <c r="G14" s="48">
        <f t="shared" si="0"/>
        <v>21998.2</v>
      </c>
      <c r="H14" s="48">
        <f t="shared" si="0"/>
        <v>9954.4</v>
      </c>
      <c r="I14" s="48">
        <f t="shared" si="0"/>
        <v>14430.1</v>
      </c>
      <c r="J14" s="48">
        <f t="shared" si="0"/>
        <v>11462.5</v>
      </c>
      <c r="K14" s="48">
        <f t="shared" si="0"/>
        <v>45769.3</v>
      </c>
      <c r="L14" s="48">
        <f t="shared" si="0"/>
        <v>18713.3</v>
      </c>
      <c r="M14" s="48">
        <f t="shared" si="0"/>
        <v>31421.5</v>
      </c>
      <c r="N14" s="48">
        <f t="shared" si="0"/>
        <v>76786.2</v>
      </c>
    </row>
    <row r="15" spans="1:14" ht="15" customHeight="1">
      <c r="A15" s="54"/>
      <c r="B15" s="54"/>
      <c r="C15" s="83" t="s">
        <v>90</v>
      </c>
      <c r="D15" s="49" t="s">
        <v>21</v>
      </c>
      <c r="E15" s="50">
        <f>INTERCEPT(E4:E13,$C$4:$C$13)</f>
        <v>22859.596785245274</v>
      </c>
      <c r="F15" s="50">
        <f aca="true" t="shared" si="1" ref="F15:N15">INTERCEPT(F4:F13,$C$4:$C$13)</f>
        <v>22867.633167976237</v>
      </c>
      <c r="G15" s="50">
        <f t="shared" si="1"/>
        <v>12616.82983194022</v>
      </c>
      <c r="H15" s="50">
        <f t="shared" si="1"/>
        <v>-142.63053622460575</v>
      </c>
      <c r="I15" s="50">
        <f t="shared" si="1"/>
        <v>-5363.234016866072</v>
      </c>
      <c r="J15" s="50">
        <f t="shared" si="1"/>
        <v>3877.3737151088044</v>
      </c>
      <c r="K15" s="50">
        <f t="shared" si="1"/>
        <v>11354.767103494494</v>
      </c>
      <c r="L15" s="50">
        <f t="shared" si="1"/>
        <v>-13322.275972884643</v>
      </c>
      <c r="M15" s="50">
        <f t="shared" si="1"/>
        <v>-8125.9780639612</v>
      </c>
      <c r="N15" s="50">
        <f t="shared" si="1"/>
        <v>-46622.97367088011</v>
      </c>
    </row>
    <row r="16" spans="1:14" ht="15">
      <c r="A16" s="54"/>
      <c r="B16" s="54"/>
      <c r="C16" s="83"/>
      <c r="D16" s="49" t="s">
        <v>20</v>
      </c>
      <c r="E16" s="51">
        <f>LINEST(E4:E13,$C$4:$C$13)</f>
        <v>0.1453436638484526</v>
      </c>
      <c r="F16" s="51">
        <f aca="true" t="shared" si="2" ref="F16:N16">LINEST(F4:F13,$C$4:$C$13)</f>
        <v>-0.008041806010405193</v>
      </c>
      <c r="G16" s="51">
        <f t="shared" si="2"/>
        <v>0.02929566143427149</v>
      </c>
      <c r="H16" s="51">
        <f t="shared" si="2"/>
        <v>0.03153048891385059</v>
      </c>
      <c r="I16" s="51">
        <f t="shared" si="2"/>
        <v>0.061809607938483335</v>
      </c>
      <c r="J16" s="51">
        <f t="shared" si="2"/>
        <v>0.023686443195143982</v>
      </c>
      <c r="K16" s="51">
        <f t="shared" si="2"/>
        <v>0.10746793763529072</v>
      </c>
      <c r="L16" s="51">
        <f t="shared" si="2"/>
        <v>0.10003905301048485</v>
      </c>
      <c r="M16" s="51">
        <f t="shared" si="2"/>
        <v>0.12349683545007148</v>
      </c>
      <c r="N16" s="51">
        <f t="shared" si="2"/>
        <v>0.38537583582985685</v>
      </c>
    </row>
    <row r="17" spans="1:14" ht="17.25">
      <c r="A17" s="54"/>
      <c r="B17" s="54"/>
      <c r="C17" s="83"/>
      <c r="D17" s="49" t="s">
        <v>19</v>
      </c>
      <c r="E17" s="51">
        <f>RSQ(E4:E13,$C$4:$C$13)</f>
        <v>0.9908492406192202</v>
      </c>
      <c r="F17" s="51">
        <f aca="true" t="shared" si="3" ref="F17:N17">RSQ(F4:F13,$C$4:$C$13)</f>
        <v>0.07859465491447173</v>
      </c>
      <c r="G17" s="51">
        <f t="shared" si="3"/>
        <v>0.9584513677075823</v>
      </c>
      <c r="H17" s="51">
        <f t="shared" si="3"/>
        <v>0.9928889319655795</v>
      </c>
      <c r="I17" s="51">
        <f t="shared" si="3"/>
        <v>0.9762694930900379</v>
      </c>
      <c r="J17" s="51">
        <f t="shared" si="3"/>
        <v>0.8279591702270446</v>
      </c>
      <c r="K17" s="51">
        <f t="shared" si="3"/>
        <v>0.888833847643387</v>
      </c>
      <c r="L17" s="51">
        <f t="shared" si="3"/>
        <v>0.9045785361156914</v>
      </c>
      <c r="M17" s="51">
        <f t="shared" si="3"/>
        <v>0.9883523210472185</v>
      </c>
      <c r="N17" s="51">
        <f t="shared" si="3"/>
        <v>0.9829811578331817</v>
      </c>
    </row>
    <row r="18" spans="1:14" ht="13.5">
      <c r="A18" s="54"/>
      <c r="B18" s="54"/>
      <c r="C18" s="83"/>
      <c r="D18" s="52" t="s">
        <v>85</v>
      </c>
      <c r="E18" s="51">
        <f>E16/(E14/$C$14)</f>
        <v>0.6706257100151818</v>
      </c>
      <c r="F18" s="51">
        <f aca="true" t="shared" si="4" ref="F18:N18">F16/(F14/$C$14)</f>
        <v>-0.1269062884615059</v>
      </c>
      <c r="G18" s="51">
        <f t="shared" si="4"/>
        <v>0.42646080897799654</v>
      </c>
      <c r="H18" s="51">
        <f t="shared" si="4"/>
        <v>1.0143283910858127</v>
      </c>
      <c r="I18" s="51">
        <f t="shared" si="4"/>
        <v>1.371669913366233</v>
      </c>
      <c r="J18" s="51">
        <f t="shared" si="4"/>
        <v>0.6617340270352187</v>
      </c>
      <c r="K18" s="51">
        <f t="shared" si="4"/>
        <v>0.7519130267778945</v>
      </c>
      <c r="L18" s="51">
        <f t="shared" si="4"/>
        <v>1.7119148398670825</v>
      </c>
      <c r="M18" s="51">
        <f t="shared" si="4"/>
        <v>1.2586120351975942</v>
      </c>
      <c r="N18" s="51">
        <f t="shared" si="4"/>
        <v>1.607179072162448</v>
      </c>
    </row>
    <row r="19" spans="3:14" ht="15">
      <c r="C19" s="83" t="s">
        <v>89</v>
      </c>
      <c r="D19" s="49" t="s">
        <v>21</v>
      </c>
      <c r="E19" s="50">
        <v>-18032.962330574584</v>
      </c>
      <c r="F19" s="50">
        <v>78081.06117987202</v>
      </c>
      <c r="G19" s="50">
        <v>-4233.913999025189</v>
      </c>
      <c r="H19" s="50">
        <v>738.77686516577</v>
      </c>
      <c r="I19" s="50">
        <v>11302.023152000602</v>
      </c>
      <c r="J19" s="50">
        <v>-7375.346819480077</v>
      </c>
      <c r="K19" s="50">
        <v>-66449.98473241218</v>
      </c>
      <c r="L19" s="50">
        <v>-35215.93507727385</v>
      </c>
      <c r="M19" s="50">
        <v>-42121.799791735655</v>
      </c>
      <c r="N19" s="50">
        <v>83291.45275675319</v>
      </c>
    </row>
    <row r="20" spans="3:14" ht="15">
      <c r="C20" s="83"/>
      <c r="D20" s="49" t="s">
        <v>20</v>
      </c>
      <c r="E20" s="51">
        <v>0.11551495442196656</v>
      </c>
      <c r="F20" s="51">
        <v>0.03223313241891644</v>
      </c>
      <c r="G20" s="51">
        <v>0.017004037915909508</v>
      </c>
      <c r="H20" s="51">
        <v>0.0321734236147081</v>
      </c>
      <c r="I20" s="51">
        <v>0.07396592987959352</v>
      </c>
      <c r="J20" s="51">
        <v>0.015478247417202284</v>
      </c>
      <c r="K20" s="51">
        <v>0.05071396124707118</v>
      </c>
      <c r="L20" s="51">
        <v>0.08406892030595771</v>
      </c>
      <c r="M20" s="51">
        <v>0.09869888907649511</v>
      </c>
      <c r="N20" s="51">
        <v>0.4801407456327089</v>
      </c>
    </row>
    <row r="21" spans="3:14" ht="15">
      <c r="C21" s="83"/>
      <c r="D21" s="49" t="s">
        <v>87</v>
      </c>
      <c r="E21" s="50">
        <v>14702.602044756672</v>
      </c>
      <c r="F21" s="50">
        <v>-19851.559235667246</v>
      </c>
      <c r="G21" s="50">
        <v>6058.554075892436</v>
      </c>
      <c r="H21" s="50">
        <v>-316.9031858642603</v>
      </c>
      <c r="I21" s="50">
        <v>-5991.86378708649</v>
      </c>
      <c r="J21" s="50">
        <v>4045.828275807694</v>
      </c>
      <c r="K21" s="50">
        <v>27974.094264788604</v>
      </c>
      <c r="L21" s="50">
        <v>7871.695097479682</v>
      </c>
      <c r="M21" s="50">
        <v>12222.93367926181</v>
      </c>
      <c r="N21" s="50">
        <v>-46709.723063024634</v>
      </c>
    </row>
    <row r="22" spans="3:14" ht="17.25">
      <c r="C22" s="83"/>
      <c r="D22" s="49" t="s">
        <v>19</v>
      </c>
      <c r="E22" s="51">
        <v>0.9969880558191558</v>
      </c>
      <c r="F22" s="51">
        <v>0.3685665160574983</v>
      </c>
      <c r="G22" s="51">
        <v>0.9832702502949664</v>
      </c>
      <c r="H22" s="51">
        <v>0.9929496577665309</v>
      </c>
      <c r="I22" s="51">
        <v>0.9818242158327455</v>
      </c>
      <c r="J22" s="51">
        <v>0.8425844738494355</v>
      </c>
      <c r="K22" s="51">
        <v>0.9252971169551218</v>
      </c>
      <c r="L22" s="51">
        <v>0.9079695099912365</v>
      </c>
      <c r="M22" s="51">
        <v>0.9942141321694009</v>
      </c>
      <c r="N22" s="51">
        <v>0.9917243817392632</v>
      </c>
    </row>
    <row r="23" spans="3:14" ht="13.5">
      <c r="C23" s="83"/>
      <c r="D23" s="52" t="s">
        <v>85</v>
      </c>
      <c r="E23" s="51">
        <f>E20/(E14/$C$14)</f>
        <v>0.5329939831940425</v>
      </c>
      <c r="F23" s="51">
        <f aca="true" t="shared" si="5" ref="F23:N23">F20/(F14/$C$14)</f>
        <v>0.508665242046397</v>
      </c>
      <c r="G23" s="51">
        <f t="shared" si="5"/>
        <v>0.24753002357639456</v>
      </c>
      <c r="H23" s="51">
        <f t="shared" si="5"/>
        <v>1.0350114487597954</v>
      </c>
      <c r="I23" s="51">
        <f t="shared" si="5"/>
        <v>1.6414412583068136</v>
      </c>
      <c r="J23" s="51">
        <f t="shared" si="5"/>
        <v>0.4324196296779829</v>
      </c>
      <c r="K23" s="51">
        <f t="shared" si="5"/>
        <v>0.3548266482100988</v>
      </c>
      <c r="L23" s="51">
        <f t="shared" si="5"/>
        <v>1.4386264954776042</v>
      </c>
      <c r="M23" s="51">
        <f t="shared" si="5"/>
        <v>1.0058849621497505</v>
      </c>
      <c r="N23" s="51">
        <f t="shared" si="5"/>
        <v>2.0023885421141343</v>
      </c>
    </row>
  </sheetData>
  <mergeCells count="2">
    <mergeCell ref="C15:C18"/>
    <mergeCell ref="C19:C23"/>
  </mergeCells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I23" sqref="I23"/>
    </sheetView>
  </sheetViews>
  <sheetFormatPr defaultColWidth="9.00390625" defaultRowHeight="13.5"/>
  <cols>
    <col min="1" max="1" width="9.25390625" style="0" customWidth="1"/>
    <col min="2" max="3" width="11.00390625" style="0" customWidth="1"/>
  </cols>
  <sheetData>
    <row r="1" ht="13.5">
      <c r="A1" s="1" t="s">
        <v>93</v>
      </c>
    </row>
    <row r="2" ht="13.5">
      <c r="A2" s="60"/>
    </row>
    <row r="3" spans="1:3" ht="27">
      <c r="A3" s="58"/>
      <c r="B3" s="53" t="s">
        <v>91</v>
      </c>
      <c r="C3" s="53" t="s">
        <v>92</v>
      </c>
    </row>
    <row r="4" spans="1:3" ht="13.5">
      <c r="A4" s="58">
        <v>2000</v>
      </c>
      <c r="B4" s="59">
        <v>1262</v>
      </c>
      <c r="C4" s="59">
        <v>135390</v>
      </c>
    </row>
    <row r="5" spans="1:3" ht="13.5">
      <c r="A5" s="58">
        <v>2001</v>
      </c>
      <c r="B5" s="59">
        <v>1226</v>
      </c>
      <c r="C5" s="59">
        <v>163280</v>
      </c>
    </row>
    <row r="6" spans="1:3" ht="13.5">
      <c r="A6" s="58">
        <v>2002</v>
      </c>
      <c r="B6" s="59">
        <v>1224</v>
      </c>
      <c r="C6" s="59">
        <v>160767</v>
      </c>
    </row>
    <row r="7" spans="1:3" ht="13.5">
      <c r="A7" s="58">
        <v>2003</v>
      </c>
      <c r="B7" s="59">
        <v>1252</v>
      </c>
      <c r="C7" s="59">
        <v>162347</v>
      </c>
    </row>
    <row r="8" spans="1:3" ht="13.5">
      <c r="A8" s="58">
        <v>2004</v>
      </c>
      <c r="B8" s="59">
        <v>1240</v>
      </c>
      <c r="C8" s="59">
        <v>170092</v>
      </c>
    </row>
    <row r="9" spans="1:3" ht="13.5">
      <c r="A9" s="58">
        <v>2005</v>
      </c>
      <c r="B9" s="59">
        <v>1235</v>
      </c>
      <c r="C9" s="59">
        <v>160453</v>
      </c>
    </row>
    <row r="10" spans="1:3" ht="13.5">
      <c r="A10" s="58">
        <v>2006</v>
      </c>
      <c r="B10" s="59">
        <v>1233</v>
      </c>
      <c r="C10" s="59">
        <v>164585</v>
      </c>
    </row>
    <row r="12" ht="13.5">
      <c r="A12" t="s">
        <v>24</v>
      </c>
    </row>
    <row r="13" ht="14.25" thickBot="1"/>
    <row r="14" spans="1:2" ht="13.5">
      <c r="A14" s="26" t="s">
        <v>25</v>
      </c>
      <c r="B14" s="26"/>
    </row>
    <row r="15" spans="1:2" ht="13.5">
      <c r="A15" s="23" t="s">
        <v>26</v>
      </c>
      <c r="B15" s="23">
        <v>0.6601291996617471</v>
      </c>
    </row>
    <row r="16" spans="1:2" ht="13.5">
      <c r="A16" s="23" t="s">
        <v>27</v>
      </c>
      <c r="B16" s="23">
        <v>0.43577056024605876</v>
      </c>
    </row>
    <row r="17" spans="1:2" ht="13.5">
      <c r="A17" s="23" t="s">
        <v>28</v>
      </c>
      <c r="B17" s="23">
        <v>0.32292467229527055</v>
      </c>
    </row>
    <row r="18" spans="1:2" ht="13.5">
      <c r="A18" s="23" t="s">
        <v>29</v>
      </c>
      <c r="B18" s="23">
        <v>9164.19452844756</v>
      </c>
    </row>
    <row r="19" spans="1:2" ht="14.25" thickBot="1">
      <c r="A19" s="24" t="s">
        <v>30</v>
      </c>
      <c r="B19" s="24">
        <v>7</v>
      </c>
    </row>
    <row r="21" ht="14.25" thickBot="1">
      <c r="A21" t="s">
        <v>31</v>
      </c>
    </row>
    <row r="22" spans="1:6" ht="13.5">
      <c r="A22" s="25"/>
      <c r="B22" s="25" t="s">
        <v>36</v>
      </c>
      <c r="C22" s="25" t="s">
        <v>37</v>
      </c>
      <c r="D22" s="25" t="s">
        <v>38</v>
      </c>
      <c r="E22" s="25" t="s">
        <v>39</v>
      </c>
      <c r="F22" s="25" t="s">
        <v>40</v>
      </c>
    </row>
    <row r="23" spans="1:6" ht="13.5">
      <c r="A23" s="23" t="s">
        <v>32</v>
      </c>
      <c r="B23" s="23">
        <v>1</v>
      </c>
      <c r="C23" s="23">
        <v>324310304.0810017</v>
      </c>
      <c r="D23" s="23">
        <v>324310304.0810017</v>
      </c>
      <c r="E23" s="23">
        <v>3.8616432389286266</v>
      </c>
      <c r="F23" s="23">
        <v>0.10658919944792147</v>
      </c>
    </row>
    <row r="24" spans="1:6" ht="13.5">
      <c r="A24" s="23" t="s">
        <v>33</v>
      </c>
      <c r="B24" s="23">
        <v>5</v>
      </c>
      <c r="C24" s="23">
        <v>419912306.7761411</v>
      </c>
      <c r="D24" s="23">
        <v>83982461.35522822</v>
      </c>
      <c r="E24" s="23"/>
      <c r="F24" s="23"/>
    </row>
    <row r="25" spans="1:6" ht="14.25" thickBot="1">
      <c r="A25" s="24" t="s">
        <v>34</v>
      </c>
      <c r="B25" s="24">
        <v>6</v>
      </c>
      <c r="C25" s="24">
        <v>744222610.8571428</v>
      </c>
      <c r="D25" s="24"/>
      <c r="E25" s="24"/>
      <c r="F25" s="24"/>
    </row>
    <row r="26" ht="14.25" thickBot="1"/>
    <row r="27" spans="1:9" ht="13.5">
      <c r="A27" s="25"/>
      <c r="B27" s="25" t="s">
        <v>41</v>
      </c>
      <c r="C27" s="25" t="s">
        <v>29</v>
      </c>
      <c r="D27" s="25" t="s">
        <v>42</v>
      </c>
      <c r="E27" s="25" t="s">
        <v>43</v>
      </c>
      <c r="F27" s="25" t="s">
        <v>44</v>
      </c>
      <c r="G27" s="25" t="s">
        <v>45</v>
      </c>
      <c r="H27" s="25" t="s">
        <v>46</v>
      </c>
      <c r="I27" s="25" t="s">
        <v>47</v>
      </c>
    </row>
    <row r="28" spans="1:9" ht="13.5">
      <c r="A28" s="23" t="s">
        <v>35</v>
      </c>
      <c r="B28" s="23">
        <v>818924.2390817516</v>
      </c>
      <c r="C28" s="23">
        <v>335554.4621642422</v>
      </c>
      <c r="D28" s="23">
        <v>2.4405106515344643</v>
      </c>
      <c r="E28" s="23">
        <v>0.05861684800547441</v>
      </c>
      <c r="F28" s="23">
        <v>-43644.556748197065</v>
      </c>
      <c r="G28" s="23">
        <v>1681493.0349117</v>
      </c>
      <c r="H28" s="23">
        <v>-43644.556748197065</v>
      </c>
      <c r="I28" s="23">
        <v>1681493.0349117</v>
      </c>
    </row>
    <row r="29" spans="1:9" ht="14.25" thickBot="1">
      <c r="A29" s="24" t="s">
        <v>48</v>
      </c>
      <c r="B29" s="24">
        <v>-532.2365859746611</v>
      </c>
      <c r="C29" s="24">
        <v>270.8436452927914</v>
      </c>
      <c r="D29" s="24">
        <v>-1.9651064192379144</v>
      </c>
      <c r="E29" s="24">
        <v>0.10658919944787193</v>
      </c>
      <c r="F29" s="24">
        <v>-1228.4612031995316</v>
      </c>
      <c r="G29" s="24">
        <v>163.98803125020925</v>
      </c>
      <c r="H29" s="24">
        <v>-1228.4612031995316</v>
      </c>
      <c r="I29" s="24">
        <v>163.98803125020925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0">
      <selection activeCell="A1" sqref="A1"/>
    </sheetView>
  </sheetViews>
  <sheetFormatPr defaultColWidth="9.00390625" defaultRowHeight="13.5"/>
  <cols>
    <col min="1" max="1" width="9.00390625" style="2" customWidth="1"/>
    <col min="2" max="4" width="10.25390625" style="2" customWidth="1"/>
    <col min="5" max="5" width="17.50390625" style="2" customWidth="1"/>
    <col min="6" max="6" width="10.25390625" style="2" customWidth="1"/>
    <col min="7" max="7" width="16.625" style="2" customWidth="1"/>
    <col min="8" max="8" width="14.75390625" style="2" customWidth="1"/>
    <col min="9" max="10" width="10.25390625" style="2" customWidth="1"/>
    <col min="11" max="11" width="15.50390625" style="2" customWidth="1"/>
    <col min="12" max="16384" width="9.00390625" style="2" customWidth="1"/>
  </cols>
  <sheetData>
    <row r="1" ht="13.5">
      <c r="A1" s="1" t="s">
        <v>104</v>
      </c>
    </row>
    <row r="3" spans="1:11" ht="26.25" customHeight="1">
      <c r="A3" s="20" t="s">
        <v>15</v>
      </c>
      <c r="B3" s="3" t="s">
        <v>22</v>
      </c>
      <c r="C3" s="3" t="s">
        <v>23</v>
      </c>
      <c r="D3" s="4"/>
      <c r="E3" s="4"/>
      <c r="F3" s="4"/>
      <c r="G3" s="4"/>
      <c r="H3" s="4"/>
      <c r="I3" s="3" t="s">
        <v>0</v>
      </c>
      <c r="J3" s="3" t="s">
        <v>1</v>
      </c>
      <c r="K3" s="3"/>
    </row>
    <row r="4" spans="1:11" ht="13.5">
      <c r="A4" s="5">
        <v>1</v>
      </c>
      <c r="B4" s="12">
        <v>300</v>
      </c>
      <c r="C4" s="12">
        <v>300</v>
      </c>
      <c r="D4" s="21">
        <f>B4-$B$10</f>
        <v>-140</v>
      </c>
      <c r="E4" s="21">
        <f>D4^2</f>
        <v>19600</v>
      </c>
      <c r="F4" s="21">
        <f>C4-$C$10</f>
        <v>-70</v>
      </c>
      <c r="G4" s="21">
        <f>F4^2</f>
        <v>4900</v>
      </c>
      <c r="H4" s="21">
        <f>D4*F4</f>
        <v>9800</v>
      </c>
      <c r="I4" s="21">
        <f>$H$14+$H$13*B4</f>
        <v>300</v>
      </c>
      <c r="J4" s="21">
        <f>C4-I4</f>
        <v>0</v>
      </c>
      <c r="K4" s="21">
        <f>J4^2</f>
        <v>0</v>
      </c>
    </row>
    <row r="5" spans="1:11" ht="13.5">
      <c r="A5" s="5">
        <v>2</v>
      </c>
      <c r="B5" s="12">
        <v>400</v>
      </c>
      <c r="C5" s="12">
        <v>350</v>
      </c>
      <c r="D5" s="21">
        <f>B5-$B$10</f>
        <v>-40</v>
      </c>
      <c r="E5" s="21">
        <f>D5^2</f>
        <v>1600</v>
      </c>
      <c r="F5" s="21">
        <f>C5-$C$10</f>
        <v>-20</v>
      </c>
      <c r="G5" s="21">
        <f>F5^2</f>
        <v>400</v>
      </c>
      <c r="H5" s="21">
        <f>D5*F5</f>
        <v>800</v>
      </c>
      <c r="I5" s="21">
        <f>$H$14+$H$13*B5</f>
        <v>350</v>
      </c>
      <c r="J5" s="21">
        <f>C5-I5</f>
        <v>0</v>
      </c>
      <c r="K5" s="21">
        <f>J5^2</f>
        <v>0</v>
      </c>
    </row>
    <row r="6" spans="1:11" ht="13.5">
      <c r="A6" s="5">
        <v>3</v>
      </c>
      <c r="B6" s="12">
        <v>500</v>
      </c>
      <c r="C6" s="12">
        <v>350</v>
      </c>
      <c r="D6" s="21">
        <f>B6-$B$10</f>
        <v>60</v>
      </c>
      <c r="E6" s="21">
        <f>D6^2</f>
        <v>3600</v>
      </c>
      <c r="F6" s="21">
        <f>C6-$C$10</f>
        <v>-20</v>
      </c>
      <c r="G6" s="21">
        <f>F6^2</f>
        <v>400</v>
      </c>
      <c r="H6" s="21">
        <f>D6*F6</f>
        <v>-1200</v>
      </c>
      <c r="I6" s="21">
        <f>$H$14+$H$13*B6</f>
        <v>400</v>
      </c>
      <c r="J6" s="21">
        <f>C6-I6</f>
        <v>-50</v>
      </c>
      <c r="K6" s="21">
        <f>J6^2</f>
        <v>2500</v>
      </c>
    </row>
    <row r="7" spans="1:11" ht="13.5">
      <c r="A7" s="5">
        <v>4</v>
      </c>
      <c r="B7" s="12">
        <v>500</v>
      </c>
      <c r="C7" s="12">
        <v>400</v>
      </c>
      <c r="D7" s="21">
        <f>B7-$B$10</f>
        <v>60</v>
      </c>
      <c r="E7" s="21">
        <f>D7^2</f>
        <v>3600</v>
      </c>
      <c r="F7" s="21">
        <f>C7-$C$10</f>
        <v>30</v>
      </c>
      <c r="G7" s="21">
        <f>F7^2</f>
        <v>900</v>
      </c>
      <c r="H7" s="21">
        <f>D7*F7</f>
        <v>1800</v>
      </c>
      <c r="I7" s="21">
        <f>$H$14+$H$13*B7</f>
        <v>400</v>
      </c>
      <c r="J7" s="21">
        <f>C7-I7</f>
        <v>0</v>
      </c>
      <c r="K7" s="21">
        <f>J7^2</f>
        <v>0</v>
      </c>
    </row>
    <row r="8" spans="1:11" ht="13.5">
      <c r="A8" s="5">
        <v>5</v>
      </c>
      <c r="B8" s="12">
        <v>500</v>
      </c>
      <c r="C8" s="12">
        <v>450</v>
      </c>
      <c r="D8" s="21">
        <f>B8-$B$10</f>
        <v>60</v>
      </c>
      <c r="E8" s="21">
        <f>D8^2</f>
        <v>3600</v>
      </c>
      <c r="F8" s="21">
        <f>C8-$C$10</f>
        <v>80</v>
      </c>
      <c r="G8" s="21">
        <f>F8^2</f>
        <v>6400</v>
      </c>
      <c r="H8" s="21">
        <f>D8*F8</f>
        <v>4800</v>
      </c>
      <c r="I8" s="21">
        <f>$H$14+$H$13*B8</f>
        <v>400</v>
      </c>
      <c r="J8" s="21">
        <f>C8-I8</f>
        <v>50</v>
      </c>
      <c r="K8" s="21">
        <f>J8^2</f>
        <v>2500</v>
      </c>
    </row>
    <row r="9" spans="1:11" ht="13.5">
      <c r="A9" s="8" t="s">
        <v>2</v>
      </c>
      <c r="B9" s="13">
        <f aca="true" t="shared" si="0" ref="B9:K9">SUM(B4:B8)</f>
        <v>2200</v>
      </c>
      <c r="C9" s="13">
        <f t="shared" si="0"/>
        <v>1850</v>
      </c>
      <c r="D9" s="13">
        <f t="shared" si="0"/>
        <v>0</v>
      </c>
      <c r="E9" s="13">
        <f t="shared" si="0"/>
        <v>32000</v>
      </c>
      <c r="F9" s="13">
        <f t="shared" si="0"/>
        <v>0</v>
      </c>
      <c r="G9" s="13">
        <f t="shared" si="0"/>
        <v>13000</v>
      </c>
      <c r="H9" s="13">
        <f t="shared" si="0"/>
        <v>16000</v>
      </c>
      <c r="I9" s="13">
        <f t="shared" si="0"/>
        <v>1850</v>
      </c>
      <c r="J9" s="13">
        <f t="shared" si="0"/>
        <v>0</v>
      </c>
      <c r="K9" s="13">
        <f t="shared" si="0"/>
        <v>5000</v>
      </c>
    </row>
    <row r="10" spans="1:11" ht="13.5">
      <c r="A10" s="10" t="s">
        <v>3</v>
      </c>
      <c r="B10" s="14">
        <f aca="true" t="shared" si="1" ref="B10:K10">AVERAGE(B4:B8)</f>
        <v>440</v>
      </c>
      <c r="C10" s="14">
        <f t="shared" si="1"/>
        <v>370</v>
      </c>
      <c r="D10" s="14">
        <f t="shared" si="1"/>
        <v>0</v>
      </c>
      <c r="E10" s="14">
        <f t="shared" si="1"/>
        <v>6400</v>
      </c>
      <c r="F10" s="14">
        <f t="shared" si="1"/>
        <v>0</v>
      </c>
      <c r="G10" s="14">
        <f t="shared" si="1"/>
        <v>2600</v>
      </c>
      <c r="H10" s="14">
        <f t="shared" si="1"/>
        <v>3200</v>
      </c>
      <c r="I10" s="14">
        <f t="shared" si="1"/>
        <v>370</v>
      </c>
      <c r="J10" s="14">
        <f t="shared" si="1"/>
        <v>0</v>
      </c>
      <c r="K10" s="14">
        <f t="shared" si="1"/>
        <v>1000</v>
      </c>
    </row>
    <row r="11" spans="1:11" ht="16.5">
      <c r="A11" s="15"/>
      <c r="B11" s="16"/>
      <c r="C11" s="16"/>
      <c r="D11" s="18" t="s">
        <v>94</v>
      </c>
      <c r="E11" s="22">
        <f>E10^0.5</f>
        <v>80</v>
      </c>
      <c r="F11" s="18" t="s">
        <v>95</v>
      </c>
      <c r="G11" s="17">
        <f>G10^0.5</f>
        <v>50.99019513592785</v>
      </c>
      <c r="H11" s="17"/>
      <c r="I11" s="17"/>
      <c r="J11" s="17"/>
      <c r="K11" s="17"/>
    </row>
    <row r="12" spans="7:10" ht="17.25">
      <c r="G12" s="18" t="s">
        <v>96</v>
      </c>
      <c r="H12" s="19">
        <f>H10/(E11*G11)</f>
        <v>0.7844645405527362</v>
      </c>
      <c r="I12" s="18" t="s">
        <v>97</v>
      </c>
      <c r="J12" s="19">
        <f>1-K9/G9</f>
        <v>0.6153846153846154</v>
      </c>
    </row>
    <row r="13" spans="7:8" ht="15">
      <c r="G13" s="18" t="s">
        <v>98</v>
      </c>
      <c r="H13" s="2">
        <f>H9/E9</f>
        <v>0.5</v>
      </c>
    </row>
    <row r="14" spans="7:9" ht="15">
      <c r="G14" s="18" t="s">
        <v>99</v>
      </c>
      <c r="H14" s="2">
        <f>C10-H13*B10</f>
        <v>150</v>
      </c>
      <c r="I14"/>
    </row>
    <row r="15" ht="15">
      <c r="A15" s="61" t="s">
        <v>102</v>
      </c>
    </row>
    <row r="16" spans="1:11" ht="24" customHeight="1">
      <c r="A16" s="20" t="s">
        <v>15</v>
      </c>
      <c r="B16" s="3" t="s">
        <v>100</v>
      </c>
      <c r="C16" s="3" t="s">
        <v>23</v>
      </c>
      <c r="D16" s="4"/>
      <c r="E16" s="4"/>
      <c r="F16" s="4"/>
      <c r="G16" s="4"/>
      <c r="H16" s="4"/>
      <c r="I16" s="3" t="s">
        <v>0</v>
      </c>
      <c r="J16" s="3" t="s">
        <v>1</v>
      </c>
      <c r="K16" s="3"/>
    </row>
    <row r="17" spans="1:11" ht="13.5">
      <c r="A17" s="5">
        <v>1</v>
      </c>
      <c r="B17" s="12">
        <f>B4*10000</f>
        <v>3000000</v>
      </c>
      <c r="C17" s="12">
        <v>300</v>
      </c>
      <c r="D17" s="21">
        <f>B17-$B$23</f>
        <v>-1400000</v>
      </c>
      <c r="E17" s="21">
        <f>D17^2</f>
        <v>1960000000000</v>
      </c>
      <c r="F17" s="21">
        <f>C17-$C$23</f>
        <v>-70</v>
      </c>
      <c r="G17" s="21">
        <f>F17^2</f>
        <v>4900</v>
      </c>
      <c r="H17" s="21">
        <f>D17*F17</f>
        <v>98000000</v>
      </c>
      <c r="I17" s="21">
        <f>$H$27+$H$26*B17</f>
        <v>300</v>
      </c>
      <c r="J17" s="21">
        <f>C17-I17</f>
        <v>0</v>
      </c>
      <c r="K17" s="21">
        <f>J17^2</f>
        <v>0</v>
      </c>
    </row>
    <row r="18" spans="1:11" ht="13.5">
      <c r="A18" s="5">
        <v>2</v>
      </c>
      <c r="B18" s="12">
        <f>B5*10000</f>
        <v>4000000</v>
      </c>
      <c r="C18" s="12">
        <v>350</v>
      </c>
      <c r="D18" s="21">
        <f>B18-$B$23</f>
        <v>-400000</v>
      </c>
      <c r="E18" s="21">
        <f>D18^2</f>
        <v>160000000000</v>
      </c>
      <c r="F18" s="21">
        <f>C18-$C$23</f>
        <v>-20</v>
      </c>
      <c r="G18" s="21">
        <f>F18^2</f>
        <v>400</v>
      </c>
      <c r="H18" s="21">
        <f>D18*F18</f>
        <v>8000000</v>
      </c>
      <c r="I18" s="21">
        <f>$H$27+$H$26*B18</f>
        <v>350</v>
      </c>
      <c r="J18" s="21">
        <f>C18-I18</f>
        <v>0</v>
      </c>
      <c r="K18" s="21">
        <f>J18^2</f>
        <v>0</v>
      </c>
    </row>
    <row r="19" spans="1:11" ht="13.5">
      <c r="A19" s="5">
        <v>3</v>
      </c>
      <c r="B19" s="12">
        <f>B6*10000</f>
        <v>5000000</v>
      </c>
      <c r="C19" s="12">
        <v>350</v>
      </c>
      <c r="D19" s="21">
        <f>B19-$B$23</f>
        <v>600000</v>
      </c>
      <c r="E19" s="21">
        <f>D19^2</f>
        <v>360000000000</v>
      </c>
      <c r="F19" s="21">
        <f>C19-$C$23</f>
        <v>-20</v>
      </c>
      <c r="G19" s="21">
        <f>F19^2</f>
        <v>400</v>
      </c>
      <c r="H19" s="21">
        <f>D19*F19</f>
        <v>-12000000</v>
      </c>
      <c r="I19" s="21">
        <f>$H$27+$H$26*B19</f>
        <v>400</v>
      </c>
      <c r="J19" s="21">
        <f>C19-I19</f>
        <v>-50</v>
      </c>
      <c r="K19" s="21">
        <f>J19^2</f>
        <v>2500</v>
      </c>
    </row>
    <row r="20" spans="1:11" ht="13.5">
      <c r="A20" s="5">
        <v>4</v>
      </c>
      <c r="B20" s="12">
        <f>B7*10000</f>
        <v>5000000</v>
      </c>
      <c r="C20" s="12">
        <v>400</v>
      </c>
      <c r="D20" s="21">
        <f>B20-$B$23</f>
        <v>600000</v>
      </c>
      <c r="E20" s="21">
        <f>D20^2</f>
        <v>360000000000</v>
      </c>
      <c r="F20" s="21">
        <f>C20-$C$23</f>
        <v>30</v>
      </c>
      <c r="G20" s="21">
        <f>F20^2</f>
        <v>900</v>
      </c>
      <c r="H20" s="21">
        <f>D20*F20</f>
        <v>18000000</v>
      </c>
      <c r="I20" s="21">
        <f>$H$27+$H$26*B20</f>
        <v>400</v>
      </c>
      <c r="J20" s="21">
        <f>C20-I20</f>
        <v>0</v>
      </c>
      <c r="K20" s="21">
        <f>J20^2</f>
        <v>0</v>
      </c>
    </row>
    <row r="21" spans="1:11" ht="13.5">
      <c r="A21" s="5">
        <v>5</v>
      </c>
      <c r="B21" s="12">
        <f>B8*10000</f>
        <v>5000000</v>
      </c>
      <c r="C21" s="12">
        <v>450</v>
      </c>
      <c r="D21" s="21">
        <f>B21-$B$23</f>
        <v>600000</v>
      </c>
      <c r="E21" s="21">
        <f>D21^2</f>
        <v>360000000000</v>
      </c>
      <c r="F21" s="21">
        <f>C21-$C$23</f>
        <v>80</v>
      </c>
      <c r="G21" s="21">
        <f>F21^2</f>
        <v>6400</v>
      </c>
      <c r="H21" s="21">
        <f>D21*F21</f>
        <v>48000000</v>
      </c>
      <c r="I21" s="21">
        <f>$H$27+$H$26*B21</f>
        <v>400</v>
      </c>
      <c r="J21" s="21">
        <f>C21-I21</f>
        <v>50</v>
      </c>
      <c r="K21" s="21">
        <f>J21^2</f>
        <v>2500</v>
      </c>
    </row>
    <row r="22" spans="1:11" ht="13.5">
      <c r="A22" s="8" t="s">
        <v>2</v>
      </c>
      <c r="B22" s="13">
        <f aca="true" t="shared" si="2" ref="B22:K22">SUM(B17:B21)</f>
        <v>22000000</v>
      </c>
      <c r="C22" s="13">
        <f t="shared" si="2"/>
        <v>1850</v>
      </c>
      <c r="D22" s="13">
        <f t="shared" si="2"/>
        <v>0</v>
      </c>
      <c r="E22" s="13">
        <f t="shared" si="2"/>
        <v>3200000000000</v>
      </c>
      <c r="F22" s="13">
        <f t="shared" si="2"/>
        <v>0</v>
      </c>
      <c r="G22" s="13">
        <f t="shared" si="2"/>
        <v>13000</v>
      </c>
      <c r="H22" s="13">
        <f t="shared" si="2"/>
        <v>160000000</v>
      </c>
      <c r="I22" s="13">
        <f t="shared" si="2"/>
        <v>1850</v>
      </c>
      <c r="J22" s="13">
        <f t="shared" si="2"/>
        <v>0</v>
      </c>
      <c r="K22" s="13">
        <f t="shared" si="2"/>
        <v>5000</v>
      </c>
    </row>
    <row r="23" spans="1:11" ht="13.5">
      <c r="A23" s="10" t="s">
        <v>3</v>
      </c>
      <c r="B23" s="14">
        <f aca="true" t="shared" si="3" ref="B23:K23">AVERAGE(B17:B21)</f>
        <v>4400000</v>
      </c>
      <c r="C23" s="14">
        <f t="shared" si="3"/>
        <v>370</v>
      </c>
      <c r="D23" s="14">
        <f t="shared" si="3"/>
        <v>0</v>
      </c>
      <c r="E23" s="14">
        <f t="shared" si="3"/>
        <v>640000000000</v>
      </c>
      <c r="F23" s="14">
        <f t="shared" si="3"/>
        <v>0</v>
      </c>
      <c r="G23" s="14">
        <f t="shared" si="3"/>
        <v>2600</v>
      </c>
      <c r="H23" s="14">
        <f t="shared" si="3"/>
        <v>32000000</v>
      </c>
      <c r="I23" s="14">
        <f t="shared" si="3"/>
        <v>370</v>
      </c>
      <c r="J23" s="14">
        <f t="shared" si="3"/>
        <v>0</v>
      </c>
      <c r="K23" s="14">
        <f t="shared" si="3"/>
        <v>1000</v>
      </c>
    </row>
    <row r="24" spans="1:11" ht="16.5">
      <c r="A24" s="15"/>
      <c r="B24" s="16"/>
      <c r="C24" s="16"/>
      <c r="D24" s="18" t="s">
        <v>94</v>
      </c>
      <c r="E24" s="22">
        <f>E23^0.5</f>
        <v>800000</v>
      </c>
      <c r="F24" s="18" t="s">
        <v>95</v>
      </c>
      <c r="G24" s="17">
        <f>G23^0.5</f>
        <v>50.99019513592785</v>
      </c>
      <c r="H24" s="17"/>
      <c r="I24" s="17"/>
      <c r="J24" s="17"/>
      <c r="K24" s="17"/>
    </row>
    <row r="25" spans="7:10" ht="17.25">
      <c r="G25" s="18" t="s">
        <v>96</v>
      </c>
      <c r="H25" s="19">
        <f>H23/(E24*G24)</f>
        <v>0.7844645405527361</v>
      </c>
      <c r="I25" s="18" t="s">
        <v>97</v>
      </c>
      <c r="J25" s="19">
        <f>1-K22/G22</f>
        <v>0.6153846153846154</v>
      </c>
    </row>
    <row r="26" spans="7:8" ht="15">
      <c r="G26" s="18" t="s">
        <v>98</v>
      </c>
      <c r="H26" s="2">
        <f>H22/E22</f>
        <v>5E-05</v>
      </c>
    </row>
    <row r="27" spans="7:9" ht="15">
      <c r="G27" s="18" t="s">
        <v>99</v>
      </c>
      <c r="H27" s="2">
        <f>C23-H26*B23</f>
        <v>150</v>
      </c>
      <c r="I27"/>
    </row>
    <row r="28" ht="13.5">
      <c r="A28" s="62" t="s">
        <v>103</v>
      </c>
    </row>
    <row r="29" spans="1:11" ht="25.5" customHeight="1">
      <c r="A29" s="20" t="s">
        <v>15</v>
      </c>
      <c r="B29" s="3" t="s">
        <v>22</v>
      </c>
      <c r="C29" s="3" t="s">
        <v>101</v>
      </c>
      <c r="D29" s="4"/>
      <c r="E29" s="4"/>
      <c r="F29" s="4"/>
      <c r="G29" s="4"/>
      <c r="H29" s="4"/>
      <c r="I29" s="3" t="s">
        <v>0</v>
      </c>
      <c r="J29" s="3" t="s">
        <v>1</v>
      </c>
      <c r="K29" s="3"/>
    </row>
    <row r="30" spans="1:11" ht="13.5">
      <c r="A30" s="5">
        <v>1</v>
      </c>
      <c r="B30" s="12">
        <v>300</v>
      </c>
      <c r="C30" s="12">
        <f>C4*10000</f>
        <v>3000000</v>
      </c>
      <c r="D30" s="21">
        <f>B30-$B$36</f>
        <v>-140</v>
      </c>
      <c r="E30" s="21">
        <f>D30^2</f>
        <v>19600</v>
      </c>
      <c r="F30" s="21">
        <f>C30-$C$36</f>
        <v>-700000</v>
      </c>
      <c r="G30" s="21">
        <f>F30^2</f>
        <v>490000000000</v>
      </c>
      <c r="H30" s="21">
        <f>D30*F30</f>
        <v>98000000</v>
      </c>
      <c r="I30" s="21">
        <f>$H$40+$H$39*B30</f>
        <v>3000000</v>
      </c>
      <c r="J30" s="21">
        <f>C30-I30</f>
        <v>0</v>
      </c>
      <c r="K30" s="21">
        <f>J30^2</f>
        <v>0</v>
      </c>
    </row>
    <row r="31" spans="1:11" ht="13.5">
      <c r="A31" s="5">
        <v>2</v>
      </c>
      <c r="B31" s="12">
        <v>400</v>
      </c>
      <c r="C31" s="12">
        <f>C5*10000</f>
        <v>3500000</v>
      </c>
      <c r="D31" s="21">
        <f>B31-$B$36</f>
        <v>-40</v>
      </c>
      <c r="E31" s="21">
        <f>D31^2</f>
        <v>1600</v>
      </c>
      <c r="F31" s="21">
        <f>C31-$C$36</f>
        <v>-200000</v>
      </c>
      <c r="G31" s="21">
        <f>F31^2</f>
        <v>40000000000</v>
      </c>
      <c r="H31" s="21">
        <f>D31*F31</f>
        <v>8000000</v>
      </c>
      <c r="I31" s="21">
        <f>$H$40+$H$39*B31</f>
        <v>3500000</v>
      </c>
      <c r="J31" s="21">
        <f>C31-I31</f>
        <v>0</v>
      </c>
      <c r="K31" s="21">
        <f>J31^2</f>
        <v>0</v>
      </c>
    </row>
    <row r="32" spans="1:11" ht="13.5">
      <c r="A32" s="5">
        <v>3</v>
      </c>
      <c r="B32" s="12">
        <v>500</v>
      </c>
      <c r="C32" s="12">
        <f>C6*10000</f>
        <v>3500000</v>
      </c>
      <c r="D32" s="21">
        <f>B32-$B$36</f>
        <v>60</v>
      </c>
      <c r="E32" s="21">
        <f>D32^2</f>
        <v>3600</v>
      </c>
      <c r="F32" s="21">
        <f>C32-$C$36</f>
        <v>-200000</v>
      </c>
      <c r="G32" s="21">
        <f>F32^2</f>
        <v>40000000000</v>
      </c>
      <c r="H32" s="21">
        <f>D32*F32</f>
        <v>-12000000</v>
      </c>
      <c r="I32" s="21">
        <f>$H$40+$H$39*B32</f>
        <v>4000000</v>
      </c>
      <c r="J32" s="21">
        <f>C32-I32</f>
        <v>-500000</v>
      </c>
      <c r="K32" s="21">
        <f>J32^2</f>
        <v>250000000000</v>
      </c>
    </row>
    <row r="33" spans="1:11" ht="13.5">
      <c r="A33" s="5">
        <v>4</v>
      </c>
      <c r="B33" s="12">
        <v>500</v>
      </c>
      <c r="C33" s="12">
        <f>C7*10000</f>
        <v>4000000</v>
      </c>
      <c r="D33" s="21">
        <f>B33-$B$36</f>
        <v>60</v>
      </c>
      <c r="E33" s="21">
        <f>D33^2</f>
        <v>3600</v>
      </c>
      <c r="F33" s="21">
        <f>C33-$C$36</f>
        <v>300000</v>
      </c>
      <c r="G33" s="21">
        <f>F33^2</f>
        <v>90000000000</v>
      </c>
      <c r="H33" s="21">
        <f>D33*F33</f>
        <v>18000000</v>
      </c>
      <c r="I33" s="21">
        <f>$H$40+$H$39*B33</f>
        <v>4000000</v>
      </c>
      <c r="J33" s="21">
        <f>C33-I33</f>
        <v>0</v>
      </c>
      <c r="K33" s="21">
        <f>J33^2</f>
        <v>0</v>
      </c>
    </row>
    <row r="34" spans="1:11" ht="13.5">
      <c r="A34" s="5">
        <v>5</v>
      </c>
      <c r="B34" s="12">
        <v>500</v>
      </c>
      <c r="C34" s="12">
        <f>C8*10000</f>
        <v>4500000</v>
      </c>
      <c r="D34" s="21">
        <f>B34-$B$36</f>
        <v>60</v>
      </c>
      <c r="E34" s="21">
        <f>D34^2</f>
        <v>3600</v>
      </c>
      <c r="F34" s="21">
        <f>C34-$C$36</f>
        <v>800000</v>
      </c>
      <c r="G34" s="21">
        <f>F34^2</f>
        <v>640000000000</v>
      </c>
      <c r="H34" s="21">
        <f>D34*F34</f>
        <v>48000000</v>
      </c>
      <c r="I34" s="21">
        <f>$H$40+$H$39*B34</f>
        <v>4000000</v>
      </c>
      <c r="J34" s="21">
        <f>C34-I34</f>
        <v>500000</v>
      </c>
      <c r="K34" s="21">
        <f>J34^2</f>
        <v>250000000000</v>
      </c>
    </row>
    <row r="35" spans="1:11" ht="13.5">
      <c r="A35" s="8" t="s">
        <v>2</v>
      </c>
      <c r="B35" s="13">
        <f aca="true" t="shared" si="4" ref="B35:K35">SUM(B30:B34)</f>
        <v>2200</v>
      </c>
      <c r="C35" s="13">
        <f t="shared" si="4"/>
        <v>18500000</v>
      </c>
      <c r="D35" s="13">
        <f t="shared" si="4"/>
        <v>0</v>
      </c>
      <c r="E35" s="13">
        <f t="shared" si="4"/>
        <v>32000</v>
      </c>
      <c r="F35" s="13">
        <f t="shared" si="4"/>
        <v>0</v>
      </c>
      <c r="G35" s="13">
        <f t="shared" si="4"/>
        <v>1300000000000</v>
      </c>
      <c r="H35" s="13">
        <f t="shared" si="4"/>
        <v>160000000</v>
      </c>
      <c r="I35" s="13">
        <f t="shared" si="4"/>
        <v>18500000</v>
      </c>
      <c r="J35" s="13">
        <f t="shared" si="4"/>
        <v>0</v>
      </c>
      <c r="K35" s="13">
        <f t="shared" si="4"/>
        <v>500000000000</v>
      </c>
    </row>
    <row r="36" spans="1:11" ht="13.5">
      <c r="A36" s="10" t="s">
        <v>3</v>
      </c>
      <c r="B36" s="14">
        <f aca="true" t="shared" si="5" ref="B36:K36">AVERAGE(B30:B34)</f>
        <v>440</v>
      </c>
      <c r="C36" s="14">
        <f t="shared" si="5"/>
        <v>3700000</v>
      </c>
      <c r="D36" s="14">
        <f t="shared" si="5"/>
        <v>0</v>
      </c>
      <c r="E36" s="14">
        <f t="shared" si="5"/>
        <v>6400</v>
      </c>
      <c r="F36" s="14">
        <f t="shared" si="5"/>
        <v>0</v>
      </c>
      <c r="G36" s="14">
        <f t="shared" si="5"/>
        <v>260000000000</v>
      </c>
      <c r="H36" s="14">
        <f t="shared" si="5"/>
        <v>32000000</v>
      </c>
      <c r="I36" s="14">
        <f t="shared" si="5"/>
        <v>3700000</v>
      </c>
      <c r="J36" s="14">
        <f t="shared" si="5"/>
        <v>0</v>
      </c>
      <c r="K36" s="14">
        <f t="shared" si="5"/>
        <v>100000000000</v>
      </c>
    </row>
    <row r="37" spans="1:11" ht="16.5">
      <c r="A37" s="15"/>
      <c r="B37" s="16"/>
      <c r="C37" s="16"/>
      <c r="D37" s="18" t="s">
        <v>94</v>
      </c>
      <c r="E37" s="22">
        <f>E36^0.5</f>
        <v>80</v>
      </c>
      <c r="F37" s="18" t="s">
        <v>95</v>
      </c>
      <c r="G37" s="17">
        <f>G36^0.5</f>
        <v>509901.95135927846</v>
      </c>
      <c r="H37" s="17"/>
      <c r="I37" s="17"/>
      <c r="J37" s="17"/>
      <c r="K37" s="17"/>
    </row>
    <row r="38" spans="7:10" ht="17.25">
      <c r="G38" s="18" t="s">
        <v>96</v>
      </c>
      <c r="H38" s="19">
        <f>H36/(E37*G37)</f>
        <v>0.7844645405527362</v>
      </c>
      <c r="I38" s="18" t="s">
        <v>97</v>
      </c>
      <c r="J38" s="19">
        <f>1-K35/G35</f>
        <v>0.6153846153846154</v>
      </c>
    </row>
    <row r="39" spans="7:8" ht="15">
      <c r="G39" s="18" t="s">
        <v>98</v>
      </c>
      <c r="H39" s="2">
        <f>H35/E35</f>
        <v>5000</v>
      </c>
    </row>
    <row r="40" spans="7:9" ht="15">
      <c r="G40" s="18" t="s">
        <v>99</v>
      </c>
      <c r="H40" s="2">
        <f>C36-H39*B36</f>
        <v>1500000</v>
      </c>
      <c r="I40"/>
    </row>
  </sheetData>
  <printOptions/>
  <pageMargins left="0.75" right="0.75" top="1" bottom="1" header="0.512" footer="0.512"/>
  <pageSetup fitToHeight="1" fitToWidth="1" horizontalDpi="600" verticalDpi="600" orientation="landscape" paperSize="9" r:id="rId32"/>
  <legacyDrawing r:id="rId31"/>
  <oleObjects>
    <oleObject progId="Equation.3" shapeId="168184" r:id="rId1"/>
    <oleObject progId="Equation.3" shapeId="168185" r:id="rId2"/>
    <oleObject progId="Equation.3" shapeId="168186" r:id="rId3"/>
    <oleObject progId="Equation.3" shapeId="168187" r:id="rId4"/>
    <oleObject progId="Equation.3" shapeId="168188" r:id="rId5"/>
    <oleObject progId="Equation.3" shapeId="168189" r:id="rId6"/>
    <oleObject progId="Equation.3" shapeId="168190" r:id="rId7"/>
    <oleObject progId="Equation.3" shapeId="168191" r:id="rId8"/>
    <oleObject progId="Equation.3" shapeId="168192" r:id="rId9"/>
    <oleObject progId="Equation.3" shapeId="168193" r:id="rId10"/>
    <oleObject progId="Equation.3" shapeId="169919" r:id="rId11"/>
    <oleObject progId="Equation.3" shapeId="169920" r:id="rId12"/>
    <oleObject progId="Equation.3" shapeId="169921" r:id="rId13"/>
    <oleObject progId="Equation.3" shapeId="169922" r:id="rId14"/>
    <oleObject progId="Equation.3" shapeId="169923" r:id="rId15"/>
    <oleObject progId="Equation.3" shapeId="169924" r:id="rId16"/>
    <oleObject progId="Equation.3" shapeId="169925" r:id="rId17"/>
    <oleObject progId="Equation.3" shapeId="169926" r:id="rId18"/>
    <oleObject progId="Equation.3" shapeId="169927" r:id="rId19"/>
    <oleObject progId="Equation.3" shapeId="169928" r:id="rId20"/>
    <oleObject progId="Equation.3" shapeId="170069" r:id="rId21"/>
    <oleObject progId="Equation.3" shapeId="170070" r:id="rId22"/>
    <oleObject progId="Equation.3" shapeId="170071" r:id="rId23"/>
    <oleObject progId="Equation.3" shapeId="170072" r:id="rId24"/>
    <oleObject progId="Equation.3" shapeId="170073" r:id="rId25"/>
    <oleObject progId="Equation.3" shapeId="170074" r:id="rId26"/>
    <oleObject progId="Equation.3" shapeId="170075" r:id="rId27"/>
    <oleObject progId="Equation.3" shapeId="170076" r:id="rId28"/>
    <oleObject progId="Equation.3" shapeId="170077" r:id="rId29"/>
    <oleObject progId="Equation.3" shapeId="170078" r:id="rId30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9">
      <selection activeCell="A1" sqref="A1"/>
    </sheetView>
  </sheetViews>
  <sheetFormatPr defaultColWidth="9.00390625" defaultRowHeight="13.5"/>
  <cols>
    <col min="2" max="2" width="10.50390625" style="0" customWidth="1"/>
    <col min="3" max="3" width="10.125" style="0" customWidth="1"/>
    <col min="5" max="5" width="9.875" style="0" customWidth="1"/>
  </cols>
  <sheetData>
    <row r="1" ht="13.5">
      <c r="A1" s="1" t="s">
        <v>157</v>
      </c>
    </row>
    <row r="2" spans="2:5" ht="17.25" customHeight="1">
      <c r="B2" s="74" t="s">
        <v>158</v>
      </c>
      <c r="C2" s="74" t="s">
        <v>159</v>
      </c>
      <c r="D2" s="74" t="s">
        <v>160</v>
      </c>
      <c r="E2" s="74" t="s">
        <v>161</v>
      </c>
    </row>
    <row r="3" spans="1:5" ht="39" customHeight="1">
      <c r="A3" s="63"/>
      <c r="B3" s="64" t="s">
        <v>153</v>
      </c>
      <c r="C3" s="64" t="s">
        <v>154</v>
      </c>
      <c r="D3" s="64" t="s">
        <v>155</v>
      </c>
      <c r="E3" s="64" t="s">
        <v>156</v>
      </c>
    </row>
    <row r="4" spans="1:7" ht="13.5">
      <c r="A4" s="65" t="s">
        <v>105</v>
      </c>
      <c r="B4" s="66">
        <v>302</v>
      </c>
      <c r="C4" s="67">
        <v>8.9</v>
      </c>
      <c r="D4" s="66">
        <v>563</v>
      </c>
      <c r="E4" s="66">
        <v>372</v>
      </c>
      <c r="G4" t="s">
        <v>24</v>
      </c>
    </row>
    <row r="5" spans="1:5" ht="14.25" thickBot="1">
      <c r="A5" s="68" t="s">
        <v>106</v>
      </c>
      <c r="B5" s="69">
        <v>79</v>
      </c>
      <c r="C5" s="70">
        <v>10.1</v>
      </c>
      <c r="D5" s="69">
        <v>144</v>
      </c>
      <c r="E5" s="69">
        <v>100</v>
      </c>
    </row>
    <row r="6" spans="1:8" ht="13.5">
      <c r="A6" s="68" t="s">
        <v>107</v>
      </c>
      <c r="B6" s="69">
        <v>114</v>
      </c>
      <c r="C6" s="70">
        <v>10</v>
      </c>
      <c r="D6" s="69">
        <v>139</v>
      </c>
      <c r="E6" s="69">
        <v>98</v>
      </c>
      <c r="G6" s="26" t="s">
        <v>25</v>
      </c>
      <c r="H6" s="26"/>
    </row>
    <row r="7" spans="1:8" ht="13.5">
      <c r="A7" s="68" t="s">
        <v>108</v>
      </c>
      <c r="B7" s="69">
        <v>138</v>
      </c>
      <c r="C7" s="70">
        <v>12.2</v>
      </c>
      <c r="D7" s="69">
        <v>236</v>
      </c>
      <c r="E7" s="69">
        <v>156</v>
      </c>
      <c r="G7" s="23" t="s">
        <v>26</v>
      </c>
      <c r="H7" s="23">
        <v>0.09130385221381304</v>
      </c>
    </row>
    <row r="8" spans="1:8" ht="13.5">
      <c r="A8" s="68" t="s">
        <v>109</v>
      </c>
      <c r="B8" s="69">
        <v>75</v>
      </c>
      <c r="C8" s="70">
        <v>11.7</v>
      </c>
      <c r="D8" s="69">
        <v>115</v>
      </c>
      <c r="E8" s="69">
        <v>83</v>
      </c>
      <c r="G8" s="23" t="s">
        <v>27</v>
      </c>
      <c r="H8" s="23">
        <v>0.008336393429081813</v>
      </c>
    </row>
    <row r="9" spans="1:8" ht="13.5">
      <c r="A9" s="68" t="s">
        <v>110</v>
      </c>
      <c r="B9" s="69">
        <v>82</v>
      </c>
      <c r="C9" s="70">
        <v>11.6</v>
      </c>
      <c r="D9" s="69">
        <v>122</v>
      </c>
      <c r="E9" s="69">
        <v>92</v>
      </c>
      <c r="G9" s="23" t="s">
        <v>28</v>
      </c>
      <c r="H9" s="23">
        <v>-0.013700575605827481</v>
      </c>
    </row>
    <row r="10" spans="1:8" ht="13.5">
      <c r="A10" s="68" t="s">
        <v>111</v>
      </c>
      <c r="B10" s="69">
        <v>143</v>
      </c>
      <c r="C10" s="70">
        <v>12.9</v>
      </c>
      <c r="D10" s="69">
        <v>209</v>
      </c>
      <c r="E10" s="69">
        <v>156</v>
      </c>
      <c r="G10" s="23" t="s">
        <v>29</v>
      </c>
      <c r="H10" s="23">
        <v>87.69794938015505</v>
      </c>
    </row>
    <row r="11" spans="1:8" ht="14.25" thickBot="1">
      <c r="A11" s="68" t="s">
        <v>112</v>
      </c>
      <c r="B11" s="69">
        <v>278</v>
      </c>
      <c r="C11" s="70">
        <v>13.4</v>
      </c>
      <c r="D11" s="69">
        <v>298</v>
      </c>
      <c r="E11" s="69">
        <v>238</v>
      </c>
      <c r="G11" s="24" t="s">
        <v>30</v>
      </c>
      <c r="H11" s="24">
        <v>47</v>
      </c>
    </row>
    <row r="12" spans="1:5" ht="13.5">
      <c r="A12" s="68" t="s">
        <v>113</v>
      </c>
      <c r="B12" s="69">
        <v>198</v>
      </c>
      <c r="C12" s="70">
        <v>13.8</v>
      </c>
      <c r="D12" s="69">
        <v>202</v>
      </c>
      <c r="E12" s="69">
        <v>160</v>
      </c>
    </row>
    <row r="13" spans="1:7" ht="14.25" thickBot="1">
      <c r="A13" s="68" t="s">
        <v>114</v>
      </c>
      <c r="B13" s="69">
        <v>152</v>
      </c>
      <c r="C13" s="70">
        <v>14.5</v>
      </c>
      <c r="D13" s="69">
        <v>202</v>
      </c>
      <c r="E13" s="69">
        <v>171</v>
      </c>
      <c r="G13" t="s">
        <v>31</v>
      </c>
    </row>
    <row r="14" spans="1:12" ht="13.5">
      <c r="A14" s="68" t="s">
        <v>115</v>
      </c>
      <c r="B14" s="69">
        <v>322</v>
      </c>
      <c r="C14" s="70">
        <v>15</v>
      </c>
      <c r="D14" s="69">
        <v>705</v>
      </c>
      <c r="E14" s="69">
        <v>385</v>
      </c>
      <c r="G14" s="25"/>
      <c r="H14" s="25" t="s">
        <v>36</v>
      </c>
      <c r="I14" s="25" t="s">
        <v>37</v>
      </c>
      <c r="J14" s="25" t="s">
        <v>38</v>
      </c>
      <c r="K14" s="25" t="s">
        <v>39</v>
      </c>
      <c r="L14" s="25" t="s">
        <v>40</v>
      </c>
    </row>
    <row r="15" spans="1:12" ht="13.5">
      <c r="A15" s="68" t="s">
        <v>116</v>
      </c>
      <c r="B15" s="69">
        <v>305</v>
      </c>
      <c r="C15" s="70">
        <v>15.8</v>
      </c>
      <c r="D15" s="69">
        <v>606</v>
      </c>
      <c r="E15" s="69">
        <v>339</v>
      </c>
      <c r="G15" s="23" t="s">
        <v>32</v>
      </c>
      <c r="H15" s="23">
        <v>1</v>
      </c>
      <c r="I15" s="23">
        <v>2909.41194895393</v>
      </c>
      <c r="J15" s="23">
        <v>2909.41194895393</v>
      </c>
      <c r="K15" s="23">
        <v>0.3782912893273086</v>
      </c>
      <c r="L15" s="23">
        <v>0.5416171053988603</v>
      </c>
    </row>
    <row r="16" spans="1:12" ht="13.5">
      <c r="A16" s="68" t="s">
        <v>117</v>
      </c>
      <c r="B16" s="69">
        <v>289</v>
      </c>
      <c r="C16" s="70">
        <v>16.2</v>
      </c>
      <c r="D16" s="69">
        <v>1258</v>
      </c>
      <c r="E16" s="69">
        <v>463</v>
      </c>
      <c r="G16" s="23" t="s">
        <v>33</v>
      </c>
      <c r="H16" s="23">
        <v>45</v>
      </c>
      <c r="I16" s="23">
        <v>346091.8646467907</v>
      </c>
      <c r="J16" s="23">
        <v>7690.930325484238</v>
      </c>
      <c r="K16" s="23"/>
      <c r="L16" s="23"/>
    </row>
    <row r="17" spans="1:12" ht="14.25" thickBot="1">
      <c r="A17" s="68" t="s">
        <v>118</v>
      </c>
      <c r="B17" s="69">
        <v>252</v>
      </c>
      <c r="C17" s="70">
        <v>15.8</v>
      </c>
      <c r="D17" s="69">
        <v>879</v>
      </c>
      <c r="E17" s="69">
        <v>398</v>
      </c>
      <c r="G17" s="24" t="s">
        <v>34</v>
      </c>
      <c r="H17" s="24">
        <v>46</v>
      </c>
      <c r="I17" s="24">
        <v>349001.27659574465</v>
      </c>
      <c r="J17" s="24"/>
      <c r="K17" s="24"/>
      <c r="L17" s="24"/>
    </row>
    <row r="18" spans="1:5" ht="14.25" thickBot="1">
      <c r="A18" s="68" t="s">
        <v>119</v>
      </c>
      <c r="B18" s="69">
        <v>187</v>
      </c>
      <c r="C18" s="70">
        <v>13.8</v>
      </c>
      <c r="D18" s="69">
        <v>243</v>
      </c>
      <c r="E18" s="69">
        <v>178</v>
      </c>
    </row>
    <row r="19" spans="1:15" ht="13.5">
      <c r="A19" s="68" t="s">
        <v>120</v>
      </c>
      <c r="B19" s="69">
        <v>79</v>
      </c>
      <c r="C19" s="70">
        <v>14.2</v>
      </c>
      <c r="D19" s="69">
        <v>111</v>
      </c>
      <c r="E19" s="69">
        <v>87</v>
      </c>
      <c r="G19" s="25"/>
      <c r="H19" s="25" t="s">
        <v>41</v>
      </c>
      <c r="I19" s="25" t="s">
        <v>29</v>
      </c>
      <c r="J19" s="25" t="s">
        <v>42</v>
      </c>
      <c r="K19" s="25" t="s">
        <v>43</v>
      </c>
      <c r="L19" s="25" t="s">
        <v>44</v>
      </c>
      <c r="M19" s="25" t="s">
        <v>45</v>
      </c>
      <c r="N19" s="25" t="s">
        <v>46</v>
      </c>
      <c r="O19" s="25" t="s">
        <v>47</v>
      </c>
    </row>
    <row r="20" spans="1:15" ht="13.5">
      <c r="A20" s="68" t="s">
        <v>121</v>
      </c>
      <c r="B20" s="69">
        <v>75</v>
      </c>
      <c r="C20" s="70">
        <v>14.8</v>
      </c>
      <c r="D20" s="69">
        <v>117</v>
      </c>
      <c r="E20" s="69">
        <v>86</v>
      </c>
      <c r="G20" s="23" t="s">
        <v>35</v>
      </c>
      <c r="H20" s="23">
        <v>195.7140436519154</v>
      </c>
      <c r="I20" s="23">
        <v>81.5272482579384</v>
      </c>
      <c r="J20" s="23">
        <v>2.400596706425186</v>
      </c>
      <c r="K20" s="23">
        <v>0.02056472724231633</v>
      </c>
      <c r="L20" s="23">
        <v>31.509743739378166</v>
      </c>
      <c r="M20" s="23">
        <v>359.91834356445264</v>
      </c>
      <c r="N20" s="23">
        <v>31.509743739378166</v>
      </c>
      <c r="O20" s="23">
        <v>359.91834356445264</v>
      </c>
    </row>
    <row r="21" spans="1:15" ht="14.25" thickBot="1">
      <c r="A21" s="68" t="s">
        <v>122</v>
      </c>
      <c r="B21" s="69">
        <v>75</v>
      </c>
      <c r="C21" s="70">
        <v>14.5</v>
      </c>
      <c r="D21" s="69">
        <v>82</v>
      </c>
      <c r="E21" s="69">
        <v>64</v>
      </c>
      <c r="G21" s="24" t="s">
        <v>152</v>
      </c>
      <c r="H21" s="24">
        <v>-3.257150925888643</v>
      </c>
      <c r="I21" s="24">
        <v>5.295716312712238</v>
      </c>
      <c r="J21" s="24">
        <v>-0.6150538914008539</v>
      </c>
      <c r="K21" s="24">
        <v>0.5416171053988423</v>
      </c>
      <c r="L21" s="24">
        <v>-13.923270637339156</v>
      </c>
      <c r="M21" s="24">
        <v>7.4089687855618696</v>
      </c>
      <c r="N21" s="24">
        <v>-13.923270637339156</v>
      </c>
      <c r="O21" s="24">
        <v>7.4089687855618696</v>
      </c>
    </row>
    <row r="22" spans="1:5" ht="13.5">
      <c r="A22" s="68" t="s">
        <v>123</v>
      </c>
      <c r="B22" s="69">
        <v>64</v>
      </c>
      <c r="C22" s="70">
        <v>14.9</v>
      </c>
      <c r="D22" s="69">
        <v>88</v>
      </c>
      <c r="E22" s="69">
        <v>72</v>
      </c>
    </row>
    <row r="23" spans="1:7" ht="13.5">
      <c r="A23" s="68" t="s">
        <v>124</v>
      </c>
      <c r="B23" s="69">
        <v>152</v>
      </c>
      <c r="C23" s="70">
        <v>11.6</v>
      </c>
      <c r="D23" s="69">
        <v>220</v>
      </c>
      <c r="E23" s="69">
        <v>185</v>
      </c>
      <c r="G23" t="s">
        <v>24</v>
      </c>
    </row>
    <row r="24" spans="1:5" ht="14.25" thickBot="1">
      <c r="A24" s="68" t="s">
        <v>125</v>
      </c>
      <c r="B24" s="69">
        <v>157</v>
      </c>
      <c r="C24" s="70">
        <v>15.9</v>
      </c>
      <c r="D24" s="69">
        <v>211</v>
      </c>
      <c r="E24" s="69">
        <v>164</v>
      </c>
    </row>
    <row r="25" spans="1:8" ht="13.5">
      <c r="A25" s="68" t="s">
        <v>126</v>
      </c>
      <c r="B25" s="69">
        <v>251</v>
      </c>
      <c r="C25" s="70">
        <v>16.5</v>
      </c>
      <c r="D25" s="69">
        <v>379</v>
      </c>
      <c r="E25" s="69">
        <v>276</v>
      </c>
      <c r="G25" s="26" t="s">
        <v>25</v>
      </c>
      <c r="H25" s="26"/>
    </row>
    <row r="26" spans="1:8" ht="13.5">
      <c r="A26" s="68" t="s">
        <v>127</v>
      </c>
      <c r="B26" s="69">
        <v>351</v>
      </c>
      <c r="C26" s="70">
        <v>15.7</v>
      </c>
      <c r="D26" s="69">
        <v>725</v>
      </c>
      <c r="E26" s="69">
        <v>487</v>
      </c>
      <c r="G26" s="23" t="s">
        <v>26</v>
      </c>
      <c r="H26" s="23">
        <v>0.969584773493314</v>
      </c>
    </row>
    <row r="27" spans="1:8" ht="13.5">
      <c r="A27" s="68" t="s">
        <v>128</v>
      </c>
      <c r="B27" s="69">
        <v>163</v>
      </c>
      <c r="C27" s="70">
        <v>16.1</v>
      </c>
      <c r="D27" s="69">
        <v>187</v>
      </c>
      <c r="E27" s="69">
        <v>143</v>
      </c>
      <c r="G27" s="23" t="s">
        <v>27</v>
      </c>
      <c r="H27" s="23">
        <v>0.940094632990081</v>
      </c>
    </row>
    <row r="28" spans="1:8" ht="13.5">
      <c r="A28" s="68" t="s">
        <v>129</v>
      </c>
      <c r="B28" s="69">
        <v>118</v>
      </c>
      <c r="C28" s="70">
        <v>14.8</v>
      </c>
      <c r="D28" s="69">
        <v>138</v>
      </c>
      <c r="E28" s="69">
        <v>95</v>
      </c>
      <c r="G28" s="23" t="s">
        <v>28</v>
      </c>
      <c r="H28" s="23">
        <v>0.9359151887800866</v>
      </c>
    </row>
    <row r="29" spans="1:8" ht="13.5">
      <c r="A29" s="68" t="s">
        <v>130</v>
      </c>
      <c r="B29" s="69">
        <v>120</v>
      </c>
      <c r="C29" s="70">
        <v>15.9</v>
      </c>
      <c r="D29" s="69">
        <v>265</v>
      </c>
      <c r="E29" s="69">
        <v>136</v>
      </c>
      <c r="G29" s="23" t="s">
        <v>29</v>
      </c>
      <c r="H29" s="23">
        <v>22.050180382850403</v>
      </c>
    </row>
    <row r="30" spans="1:8" ht="14.25" thickBot="1">
      <c r="A30" s="68" t="s">
        <v>131</v>
      </c>
      <c r="B30" s="69">
        <v>268</v>
      </c>
      <c r="C30" s="70">
        <v>17</v>
      </c>
      <c r="D30" s="69">
        <v>882</v>
      </c>
      <c r="E30" s="69">
        <v>380</v>
      </c>
      <c r="G30" s="24" t="s">
        <v>30</v>
      </c>
      <c r="H30" s="24">
        <v>47</v>
      </c>
    </row>
    <row r="31" spans="1:5" ht="13.5">
      <c r="A31" s="68" t="s">
        <v>132</v>
      </c>
      <c r="B31" s="69">
        <v>260</v>
      </c>
      <c r="C31" s="70">
        <v>16.8</v>
      </c>
      <c r="D31" s="69">
        <v>559</v>
      </c>
      <c r="E31" s="69">
        <v>293</v>
      </c>
    </row>
    <row r="32" spans="1:7" ht="14.25" thickBot="1">
      <c r="A32" s="68" t="s">
        <v>133</v>
      </c>
      <c r="B32" s="69">
        <v>65</v>
      </c>
      <c r="C32" s="70">
        <v>14.9</v>
      </c>
      <c r="D32" s="69">
        <v>142</v>
      </c>
      <c r="E32" s="69">
        <v>83</v>
      </c>
      <c r="G32" t="s">
        <v>31</v>
      </c>
    </row>
    <row r="33" spans="1:12" ht="13.5">
      <c r="A33" s="68" t="s">
        <v>134</v>
      </c>
      <c r="B33" s="69">
        <v>71</v>
      </c>
      <c r="C33" s="70">
        <v>16.6</v>
      </c>
      <c r="D33" s="69">
        <v>104</v>
      </c>
      <c r="E33" s="69">
        <v>74</v>
      </c>
      <c r="G33" s="25"/>
      <c r="H33" s="25" t="s">
        <v>36</v>
      </c>
      <c r="I33" s="25" t="s">
        <v>37</v>
      </c>
      <c r="J33" s="25" t="s">
        <v>38</v>
      </c>
      <c r="K33" s="25" t="s">
        <v>39</v>
      </c>
      <c r="L33" s="25" t="s">
        <v>40</v>
      </c>
    </row>
    <row r="34" spans="1:12" ht="13.5">
      <c r="A34" s="68" t="s">
        <v>135</v>
      </c>
      <c r="B34" s="69">
        <v>45</v>
      </c>
      <c r="C34" s="70">
        <v>14.9</v>
      </c>
      <c r="D34" s="69">
        <v>61</v>
      </c>
      <c r="E34" s="69">
        <v>45</v>
      </c>
      <c r="G34" s="23" t="s">
        <v>32</v>
      </c>
      <c r="H34" s="23">
        <v>3</v>
      </c>
      <c r="I34" s="23">
        <v>328094.2270343463</v>
      </c>
      <c r="J34" s="23">
        <v>109364.7423447821</v>
      </c>
      <c r="K34" s="23">
        <v>224.93293025470282</v>
      </c>
      <c r="L34" s="23">
        <v>2.684395753361148E-26</v>
      </c>
    </row>
    <row r="35" spans="1:12" ht="13.5">
      <c r="A35" s="68" t="s">
        <v>136</v>
      </c>
      <c r="B35" s="69">
        <v>69</v>
      </c>
      <c r="C35" s="70">
        <v>15</v>
      </c>
      <c r="D35" s="69">
        <v>74</v>
      </c>
      <c r="E35" s="69">
        <v>54</v>
      </c>
      <c r="G35" s="23" t="s">
        <v>33</v>
      </c>
      <c r="H35" s="23">
        <v>43</v>
      </c>
      <c r="I35" s="23">
        <v>20907.04956139835</v>
      </c>
      <c r="J35" s="23">
        <v>486.21045491624074</v>
      </c>
      <c r="K35" s="23"/>
      <c r="L35" s="23"/>
    </row>
    <row r="36" spans="1:12" ht="14.25" thickBot="1">
      <c r="A36" s="68" t="s">
        <v>137</v>
      </c>
      <c r="B36" s="69">
        <v>148</v>
      </c>
      <c r="C36" s="70">
        <v>16.4</v>
      </c>
      <c r="D36" s="69">
        <v>196</v>
      </c>
      <c r="E36" s="69">
        <v>146</v>
      </c>
      <c r="G36" s="24" t="s">
        <v>34</v>
      </c>
      <c r="H36" s="24">
        <v>46</v>
      </c>
      <c r="I36" s="24">
        <v>349001.27659574465</v>
      </c>
      <c r="J36" s="24"/>
      <c r="K36" s="24"/>
      <c r="L36" s="24"/>
    </row>
    <row r="37" spans="1:5" ht="14.25" thickBot="1">
      <c r="A37" s="68" t="s">
        <v>138</v>
      </c>
      <c r="B37" s="69">
        <v>187</v>
      </c>
      <c r="C37" s="70">
        <v>16.1</v>
      </c>
      <c r="D37" s="69">
        <v>288</v>
      </c>
      <c r="E37" s="69">
        <v>181</v>
      </c>
    </row>
    <row r="38" spans="1:15" ht="13.5">
      <c r="A38" s="68" t="s">
        <v>139</v>
      </c>
      <c r="B38" s="69">
        <v>116</v>
      </c>
      <c r="C38" s="70">
        <v>15.5</v>
      </c>
      <c r="D38" s="69">
        <v>149</v>
      </c>
      <c r="E38" s="69">
        <v>106</v>
      </c>
      <c r="G38" s="25"/>
      <c r="H38" s="25" t="s">
        <v>41</v>
      </c>
      <c r="I38" s="25" t="s">
        <v>29</v>
      </c>
      <c r="J38" s="25" t="s">
        <v>42</v>
      </c>
      <c r="K38" s="25" t="s">
        <v>43</v>
      </c>
      <c r="L38" s="25" t="s">
        <v>44</v>
      </c>
      <c r="M38" s="25" t="s">
        <v>45</v>
      </c>
      <c r="N38" s="25" t="s">
        <v>46</v>
      </c>
      <c r="O38" s="25" t="s">
        <v>47</v>
      </c>
    </row>
    <row r="39" spans="1:15" ht="13.5">
      <c r="A39" s="68" t="s">
        <v>140</v>
      </c>
      <c r="B39" s="69">
        <v>68</v>
      </c>
      <c r="C39" s="70">
        <v>16.7</v>
      </c>
      <c r="D39" s="69">
        <v>81</v>
      </c>
      <c r="E39" s="69">
        <v>61</v>
      </c>
      <c r="G39" s="23" t="s">
        <v>35</v>
      </c>
      <c r="H39" s="23">
        <v>30.797001429500924</v>
      </c>
      <c r="I39" s="23">
        <v>22.510599075415453</v>
      </c>
      <c r="J39" s="23">
        <v>1.36811114294756</v>
      </c>
      <c r="K39" s="23">
        <v>0.17838434693901983</v>
      </c>
      <c r="L39" s="23">
        <v>-14.599916951264255</v>
      </c>
      <c r="M39" s="23">
        <v>76.1939198102661</v>
      </c>
      <c r="N39" s="23">
        <v>-14.599916951264255</v>
      </c>
      <c r="O39" s="23">
        <v>76.1939198102661</v>
      </c>
    </row>
    <row r="40" spans="1:15" ht="13.5">
      <c r="A40" s="68" t="s">
        <v>141</v>
      </c>
      <c r="B40" s="69">
        <v>75</v>
      </c>
      <c r="C40" s="70">
        <v>16.6</v>
      </c>
      <c r="D40" s="69">
        <v>101</v>
      </c>
      <c r="E40" s="69">
        <v>75</v>
      </c>
      <c r="G40" s="23" t="s">
        <v>152</v>
      </c>
      <c r="H40" s="23">
        <v>-0.9464920428182557</v>
      </c>
      <c r="I40" s="23">
        <v>1.369215762036745</v>
      </c>
      <c r="J40" s="23">
        <v>-0.6912658100066884</v>
      </c>
      <c r="K40" s="23">
        <v>0.4931138589897226</v>
      </c>
      <c r="L40" s="23">
        <v>-3.707776892972433</v>
      </c>
      <c r="M40" s="23">
        <v>1.8147928073359214</v>
      </c>
      <c r="N40" s="23">
        <v>-3.707776892972433</v>
      </c>
      <c r="O40" s="23">
        <v>1.8147928073359214</v>
      </c>
    </row>
    <row r="41" spans="1:15" ht="13.5">
      <c r="A41" s="68" t="s">
        <v>142</v>
      </c>
      <c r="B41" s="69">
        <v>113</v>
      </c>
      <c r="C41" s="70">
        <v>16.6</v>
      </c>
      <c r="D41" s="69">
        <v>147</v>
      </c>
      <c r="E41" s="69">
        <v>100</v>
      </c>
      <c r="G41" s="23" t="s">
        <v>162</v>
      </c>
      <c r="H41" s="23">
        <v>-0.17915790823812147</v>
      </c>
      <c r="I41" s="23">
        <v>0.03980176660603069</v>
      </c>
      <c r="J41" s="23">
        <v>-4.501255183255504</v>
      </c>
      <c r="K41" s="23">
        <v>5.086858456881859E-05</v>
      </c>
      <c r="L41" s="23">
        <v>-0.2594257653471572</v>
      </c>
      <c r="M41" s="23">
        <v>-0.0988900511290857</v>
      </c>
      <c r="N41" s="23">
        <v>-0.2594257653471572</v>
      </c>
      <c r="O41" s="23">
        <v>-0.0988900511290857</v>
      </c>
    </row>
    <row r="42" spans="1:15" ht="14.25" thickBot="1">
      <c r="A42" s="68" t="s">
        <v>143</v>
      </c>
      <c r="B42" s="69">
        <v>47</v>
      </c>
      <c r="C42" s="70">
        <v>17</v>
      </c>
      <c r="D42" s="69">
        <v>80</v>
      </c>
      <c r="E42" s="69">
        <v>56</v>
      </c>
      <c r="G42" s="24" t="s">
        <v>163</v>
      </c>
      <c r="H42" s="24">
        <v>1.0714384490404005</v>
      </c>
      <c r="I42" s="24">
        <v>0.08714270597575638</v>
      </c>
      <c r="J42" s="24">
        <v>12.2952166454239</v>
      </c>
      <c r="K42" s="24">
        <v>1.1425529856873208E-15</v>
      </c>
      <c r="L42" s="24">
        <v>0.8956985543620347</v>
      </c>
      <c r="M42" s="24">
        <v>1.2471783437187662</v>
      </c>
      <c r="N42" s="24">
        <v>0.8956985543620347</v>
      </c>
      <c r="O42" s="24">
        <v>1.2471783437187662</v>
      </c>
    </row>
    <row r="43" spans="1:5" ht="13.5">
      <c r="A43" s="68" t="s">
        <v>144</v>
      </c>
      <c r="B43" s="69">
        <v>249</v>
      </c>
      <c r="C43" s="70">
        <v>17.2</v>
      </c>
      <c r="D43" s="69">
        <v>505</v>
      </c>
      <c r="E43" s="69">
        <v>312</v>
      </c>
    </row>
    <row r="44" spans="1:5" ht="13.5">
      <c r="A44" s="68" t="s">
        <v>145</v>
      </c>
      <c r="B44" s="69">
        <v>63</v>
      </c>
      <c r="C44" s="70">
        <v>16.6</v>
      </c>
      <c r="D44" s="69">
        <v>87</v>
      </c>
      <c r="E44" s="69">
        <v>63</v>
      </c>
    </row>
    <row r="45" spans="1:5" ht="13.5">
      <c r="A45" s="68" t="s">
        <v>146</v>
      </c>
      <c r="B45" s="69">
        <v>57</v>
      </c>
      <c r="C45" s="70">
        <v>17.2</v>
      </c>
      <c r="D45" s="69">
        <v>148</v>
      </c>
      <c r="E45" s="69">
        <v>91</v>
      </c>
    </row>
    <row r="46" spans="1:5" ht="13.5">
      <c r="A46" s="68" t="s">
        <v>147</v>
      </c>
      <c r="B46" s="69">
        <v>119</v>
      </c>
      <c r="C46" s="70">
        <v>17.1</v>
      </c>
      <c r="D46" s="69">
        <v>184</v>
      </c>
      <c r="E46" s="69">
        <v>128</v>
      </c>
    </row>
    <row r="47" spans="1:5" ht="13.5">
      <c r="A47" s="68" t="s">
        <v>148</v>
      </c>
      <c r="B47" s="69">
        <v>86</v>
      </c>
      <c r="C47" s="70">
        <v>16.8</v>
      </c>
      <c r="D47" s="69">
        <v>121</v>
      </c>
      <c r="E47" s="69">
        <v>87</v>
      </c>
    </row>
    <row r="48" spans="1:5" ht="13.5">
      <c r="A48" s="68" t="s">
        <v>149</v>
      </c>
      <c r="B48" s="69">
        <v>78</v>
      </c>
      <c r="C48" s="70">
        <v>17.4</v>
      </c>
      <c r="D48" s="69">
        <v>115</v>
      </c>
      <c r="E48" s="69">
        <v>89</v>
      </c>
    </row>
    <row r="49" spans="1:5" ht="13.5">
      <c r="A49" s="68" t="s">
        <v>150</v>
      </c>
      <c r="B49" s="69">
        <v>103</v>
      </c>
      <c r="C49" s="70">
        <v>18.5</v>
      </c>
      <c r="D49" s="69">
        <v>175</v>
      </c>
      <c r="E49" s="69">
        <v>130</v>
      </c>
    </row>
    <row r="50" spans="1:5" ht="13.5">
      <c r="A50" s="71" t="s">
        <v>151</v>
      </c>
      <c r="B50" s="72">
        <v>63</v>
      </c>
      <c r="C50" s="73">
        <v>23.1</v>
      </c>
      <c r="D50" s="72">
        <v>136</v>
      </c>
      <c r="E50" s="72">
        <v>92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0">
      <selection activeCell="I6" sqref="I6"/>
    </sheetView>
  </sheetViews>
  <sheetFormatPr defaultColWidth="9.00390625" defaultRowHeight="13.5"/>
  <cols>
    <col min="1" max="1" width="13.125" style="0" customWidth="1"/>
    <col min="2" max="2" width="10.375" style="0" customWidth="1"/>
    <col min="3" max="3" width="8.625" style="0" customWidth="1"/>
    <col min="4" max="10" width="8.125" style="0" customWidth="1"/>
  </cols>
  <sheetData>
    <row r="1" ht="13.5">
      <c r="A1" s="1" t="s">
        <v>157</v>
      </c>
    </row>
    <row r="3" spans="1:4" ht="33.75" customHeight="1">
      <c r="A3" s="75" t="s">
        <v>164</v>
      </c>
      <c r="B3" s="77" t="s">
        <v>175</v>
      </c>
      <c r="C3" s="77" t="s">
        <v>174</v>
      </c>
      <c r="D3" s="79"/>
    </row>
    <row r="4" spans="1:4" ht="14.25">
      <c r="A4" s="76" t="s">
        <v>165</v>
      </c>
      <c r="B4" s="78">
        <v>217.4</v>
      </c>
      <c r="C4" s="78">
        <v>0</v>
      </c>
      <c r="D4" s="80">
        <f>C4^2</f>
        <v>0</v>
      </c>
    </row>
    <row r="5" spans="1:4" ht="14.25">
      <c r="A5" s="76" t="s">
        <v>166</v>
      </c>
      <c r="B5" s="78">
        <v>230.3</v>
      </c>
      <c r="C5" s="78">
        <v>1.5</v>
      </c>
      <c r="D5" s="80">
        <f aca="true" t="shared" si="0" ref="D5:D12">C5^2</f>
        <v>2.25</v>
      </c>
    </row>
    <row r="6" spans="1:4" ht="14.25">
      <c r="A6" s="76" t="s">
        <v>167</v>
      </c>
      <c r="B6" s="78">
        <v>246</v>
      </c>
      <c r="C6" s="78">
        <v>3.5</v>
      </c>
      <c r="D6" s="80">
        <f t="shared" si="0"/>
        <v>12.25</v>
      </c>
    </row>
    <row r="7" spans="1:4" ht="14.25">
      <c r="A7" s="76" t="s">
        <v>168</v>
      </c>
      <c r="B7" s="78">
        <v>264.1</v>
      </c>
      <c r="C7" s="78">
        <v>7</v>
      </c>
      <c r="D7" s="80">
        <f t="shared" si="0"/>
        <v>49</v>
      </c>
    </row>
    <row r="8" spans="1:4" ht="14.25">
      <c r="A8" s="76" t="s">
        <v>169</v>
      </c>
      <c r="B8" s="78">
        <v>300.6</v>
      </c>
      <c r="C8" s="78">
        <v>12</v>
      </c>
      <c r="D8" s="80">
        <f t="shared" si="0"/>
        <v>144</v>
      </c>
    </row>
    <row r="9" spans="1:4" ht="14.25">
      <c r="A9" s="76" t="s">
        <v>170</v>
      </c>
      <c r="B9" s="78">
        <v>348.3</v>
      </c>
      <c r="C9" s="78">
        <v>17</v>
      </c>
      <c r="D9" s="80">
        <f t="shared" si="0"/>
        <v>289</v>
      </c>
    </row>
    <row r="10" spans="1:4" ht="14.25">
      <c r="A10" s="76" t="s">
        <v>171</v>
      </c>
      <c r="B10" s="78">
        <v>395.4</v>
      </c>
      <c r="C10" s="78">
        <v>22</v>
      </c>
      <c r="D10" s="80">
        <f t="shared" si="0"/>
        <v>484</v>
      </c>
    </row>
    <row r="11" spans="1:4" ht="14.25">
      <c r="A11" s="76" t="s">
        <v>172</v>
      </c>
      <c r="B11" s="78">
        <v>426.7</v>
      </c>
      <c r="C11" s="78">
        <v>27</v>
      </c>
      <c r="D11" s="80">
        <f t="shared" si="0"/>
        <v>729</v>
      </c>
    </row>
    <row r="12" spans="1:4" ht="14.25">
      <c r="A12" s="76" t="s">
        <v>173</v>
      </c>
      <c r="B12" s="78">
        <v>444</v>
      </c>
      <c r="C12" s="78">
        <v>32</v>
      </c>
      <c r="D12" s="80">
        <f t="shared" si="0"/>
        <v>1024</v>
      </c>
    </row>
    <row r="14" ht="13.5">
      <c r="A14" t="s">
        <v>24</v>
      </c>
    </row>
    <row r="15" ht="14.25" thickBot="1"/>
    <row r="16" spans="1:2" ht="13.5">
      <c r="A16" s="26" t="s">
        <v>25</v>
      </c>
      <c r="B16" s="26"/>
    </row>
    <row r="17" spans="1:2" ht="13.5">
      <c r="A17" s="23" t="s">
        <v>26</v>
      </c>
      <c r="B17" s="23">
        <v>0.9964430644650968</v>
      </c>
    </row>
    <row r="18" spans="1:2" ht="13.5">
      <c r="A18" s="23" t="s">
        <v>27</v>
      </c>
      <c r="B18" s="23">
        <v>0.9928987807205931</v>
      </c>
    </row>
    <row r="19" spans="1:2" ht="13.5">
      <c r="A19" s="23" t="s">
        <v>28</v>
      </c>
      <c r="B19" s="23">
        <v>0.9905317076274575</v>
      </c>
    </row>
    <row r="20" spans="1:2" ht="13.5">
      <c r="A20" s="23" t="s">
        <v>29</v>
      </c>
      <c r="B20" s="23">
        <v>8.482252466751623</v>
      </c>
    </row>
    <row r="21" spans="1:2" ht="14.25" thickBot="1">
      <c r="A21" s="24" t="s">
        <v>30</v>
      </c>
      <c r="B21" s="24">
        <v>9</v>
      </c>
    </row>
    <row r="23" ht="14.25" thickBot="1">
      <c r="A23" t="s">
        <v>31</v>
      </c>
    </row>
    <row r="24" spans="1:6" ht="13.5">
      <c r="A24" s="25"/>
      <c r="B24" s="25" t="s">
        <v>36</v>
      </c>
      <c r="C24" s="25" t="s">
        <v>37</v>
      </c>
      <c r="D24" s="25" t="s">
        <v>38</v>
      </c>
      <c r="E24" s="25" t="s">
        <v>39</v>
      </c>
      <c r="F24" s="25" t="s">
        <v>40</v>
      </c>
    </row>
    <row r="25" spans="1:6" ht="13.5">
      <c r="A25" s="23" t="s">
        <v>32</v>
      </c>
      <c r="B25" s="23">
        <v>2</v>
      </c>
      <c r="C25" s="23">
        <v>60359.50835854171</v>
      </c>
      <c r="D25" s="23">
        <v>30179.754179270854</v>
      </c>
      <c r="E25" s="23">
        <v>419.4626619684585</v>
      </c>
      <c r="F25" s="23">
        <v>3.580954232976934E-07</v>
      </c>
    </row>
    <row r="26" spans="1:6" ht="13.5">
      <c r="A26" s="23" t="s">
        <v>33</v>
      </c>
      <c r="B26" s="23">
        <v>6</v>
      </c>
      <c r="C26" s="23">
        <v>431.6916414582839</v>
      </c>
      <c r="D26" s="23">
        <v>71.94860690971399</v>
      </c>
      <c r="E26" s="23"/>
      <c r="F26" s="23"/>
    </row>
    <row r="27" spans="1:6" ht="14.25" thickBot="1">
      <c r="A27" s="24" t="s">
        <v>34</v>
      </c>
      <c r="B27" s="24">
        <v>8</v>
      </c>
      <c r="C27" s="24">
        <v>60791.2</v>
      </c>
      <c r="D27" s="24"/>
      <c r="E27" s="24"/>
      <c r="F27" s="24"/>
    </row>
    <row r="28" ht="14.25" thickBot="1"/>
    <row r="29" spans="1:9" ht="13.5">
      <c r="A29" s="25"/>
      <c r="B29" s="25" t="s">
        <v>41</v>
      </c>
      <c r="C29" s="25" t="s">
        <v>29</v>
      </c>
      <c r="D29" s="25" t="s">
        <v>42</v>
      </c>
      <c r="E29" s="25" t="s">
        <v>43</v>
      </c>
      <c r="F29" s="25" t="s">
        <v>44</v>
      </c>
      <c r="G29" s="25" t="s">
        <v>45</v>
      </c>
      <c r="H29" s="25" t="s">
        <v>46</v>
      </c>
      <c r="I29" s="25" t="s">
        <v>47</v>
      </c>
    </row>
    <row r="30" spans="1:9" ht="13.5">
      <c r="A30" s="23" t="s">
        <v>35</v>
      </c>
      <c r="B30" s="23">
        <v>214.7524940841041</v>
      </c>
      <c r="C30" s="23">
        <v>5.635645227989548</v>
      </c>
      <c r="D30" s="23">
        <v>38.10610593752981</v>
      </c>
      <c r="E30" s="23">
        <v>2.1808973173348765E-08</v>
      </c>
      <c r="F30" s="23">
        <v>200.9625569021716</v>
      </c>
      <c r="G30" s="23">
        <v>228.54243126603657</v>
      </c>
      <c r="H30" s="23">
        <v>200.9625569021716</v>
      </c>
      <c r="I30" s="23">
        <v>228.54243126603657</v>
      </c>
    </row>
    <row r="31" spans="1:9" ht="13.5">
      <c r="A31" s="23" t="s">
        <v>48</v>
      </c>
      <c r="B31" s="23">
        <v>8.337388717974047</v>
      </c>
      <c r="C31" s="23">
        <v>0.967413282041722</v>
      </c>
      <c r="D31" s="23">
        <v>8.61822849938345</v>
      </c>
      <c r="E31" s="23">
        <v>0.00013432181429125632</v>
      </c>
      <c r="F31" s="23">
        <v>5.970211962051538</v>
      </c>
      <c r="G31" s="23">
        <v>10.704565473896556</v>
      </c>
      <c r="H31" s="23">
        <v>5.970211962051538</v>
      </c>
      <c r="I31" s="23">
        <v>10.704565473896556</v>
      </c>
    </row>
    <row r="32" spans="1:9" ht="14.25" thickBot="1">
      <c r="A32" s="24" t="s">
        <v>88</v>
      </c>
      <c r="B32" s="24">
        <v>-0.028217988055522465</v>
      </c>
      <c r="C32" s="24">
        <v>0.030435698430404275</v>
      </c>
      <c r="D32" s="24">
        <v>-0.9271345660112603</v>
      </c>
      <c r="E32" s="24">
        <v>0.3896283733096827</v>
      </c>
      <c r="F32" s="24">
        <v>-0.10269151370597246</v>
      </c>
      <c r="G32" s="24">
        <v>0.04625553759492754</v>
      </c>
      <c r="H32" s="24">
        <v>-0.10269151370597246</v>
      </c>
      <c r="I32" s="24">
        <v>0.04625553759492754</v>
      </c>
    </row>
    <row r="36" ht="13.5">
      <c r="A36" t="s">
        <v>49</v>
      </c>
    </row>
    <row r="37" ht="14.25" thickBot="1"/>
    <row r="38" spans="1:3" ht="13.5">
      <c r="A38" s="25" t="s">
        <v>50</v>
      </c>
      <c r="B38" s="25" t="s">
        <v>51</v>
      </c>
      <c r="C38" s="25" t="s">
        <v>33</v>
      </c>
    </row>
    <row r="39" spans="1:3" ht="13.5">
      <c r="A39" s="23">
        <v>1</v>
      </c>
      <c r="B39" s="23">
        <v>214.7524940841041</v>
      </c>
      <c r="C39" s="23">
        <v>2.6475059158959198</v>
      </c>
    </row>
    <row r="40" spans="1:3" ht="13.5">
      <c r="A40" s="23">
        <v>2</v>
      </c>
      <c r="B40" s="23">
        <v>227.19508668794023</v>
      </c>
      <c r="C40" s="23">
        <v>3.1049133120597787</v>
      </c>
    </row>
    <row r="41" spans="1:3" ht="13.5">
      <c r="A41" s="23">
        <v>3</v>
      </c>
      <c r="B41" s="23">
        <v>243.5876842433331</v>
      </c>
      <c r="C41" s="23">
        <v>2.4123157566669136</v>
      </c>
    </row>
    <row r="42" spans="1:3" ht="13.5">
      <c r="A42" s="23">
        <v>4</v>
      </c>
      <c r="B42" s="23">
        <v>271.7315336952018</v>
      </c>
      <c r="C42" s="23">
        <v>-7.631533695201767</v>
      </c>
    </row>
    <row r="43" spans="1:3" ht="13.5">
      <c r="A43" s="23">
        <v>5</v>
      </c>
      <c r="B43" s="23">
        <v>310.7377684197974</v>
      </c>
      <c r="C43" s="23">
        <v>-10.137768419797396</v>
      </c>
    </row>
    <row r="44" spans="1:3" ht="13.5">
      <c r="A44" s="23">
        <v>6</v>
      </c>
      <c r="B44" s="23">
        <v>348.3331037416169</v>
      </c>
      <c r="C44" s="23">
        <v>-0.03310374161691243</v>
      </c>
    </row>
    <row r="45" spans="1:3" ht="13.5">
      <c r="A45" s="23">
        <v>7</v>
      </c>
      <c r="B45" s="23">
        <v>384.51753966066025</v>
      </c>
      <c r="C45" s="23">
        <v>10.88246033933973</v>
      </c>
    </row>
    <row r="46" spans="1:3" ht="13.5">
      <c r="A46" s="23">
        <v>8</v>
      </c>
      <c r="B46" s="23">
        <v>419.2910761769275</v>
      </c>
      <c r="C46" s="23">
        <v>7.4089238230724845</v>
      </c>
    </row>
    <row r="47" spans="1:3" ht="14.25" thickBot="1">
      <c r="A47" s="24">
        <v>9</v>
      </c>
      <c r="B47" s="24">
        <v>452.65371329041864</v>
      </c>
      <c r="C47" s="24">
        <v>-8.653713290418636</v>
      </c>
    </row>
  </sheetData>
  <printOptions/>
  <pageMargins left="0.75" right="0.52" top="1" bottom="1" header="0.512" footer="0.512"/>
  <pageSetup horizontalDpi="600" verticalDpi="600" orientation="portrait" paperSize="9" r:id="rId4"/>
  <drawing r:id="rId3"/>
  <legacyDrawing r:id="rId2"/>
  <oleObjects>
    <oleObject progId="Equation.3" shapeId="25562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dcterms:created xsi:type="dcterms:W3CDTF">2008-01-12T07:52:21Z</dcterms:created>
  <dcterms:modified xsi:type="dcterms:W3CDTF">2008-01-16T17:21:10Z</dcterms:modified>
  <cp:category/>
  <cp:version/>
  <cp:contentType/>
  <cp:contentStatus/>
</cp:coreProperties>
</file>